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https://iataonline-my.sharepoint.com/personal/lambertc_iata_org/Documents/ONE Record/MOP Mapping/"/>
    </mc:Choice>
  </mc:AlternateContent>
  <xr:revisionPtr revIDLastSave="0" documentId="8_{2F0BDECB-B383-4175-ADD6-5C38C96B17E3}" xr6:coauthVersionLast="44" xr6:coauthVersionMax="44" xr10:uidLastSave="{00000000-0000-0000-0000-000000000000}"/>
  <bookViews>
    <workbookView xWindow="-28920" yWindow="-120" windowWidth="29040" windowHeight="15840" tabRatio="761" activeTab="4" xr2:uid="{00000000-000D-0000-FFFF-FFFF00000000}"/>
  </bookViews>
  <sheets>
    <sheet name="MOP vs Data Model" sheetId="41" r:id="rId1"/>
    <sheet name="Mapping DM MOP" sheetId="38" r:id="rId2"/>
    <sheet name="MOP Actions" sheetId="63" r:id="rId3"/>
    <sheet name="parameters" sheetId="42" state="hidden" r:id="rId4"/>
    <sheet name="1R_logical_data-model-JUL2020" sheetId="45" r:id="rId5"/>
    <sheet name="TechnicalSheet_Task_LO" sheetId="56" state="hidden" r:id="rId6"/>
    <sheet name="TechnicalSheet_Task_CO" sheetId="58" state="hidden" r:id="rId7"/>
    <sheet name="Booking" sheetId="185" r:id="rId8"/>
    <sheet name="CarrierProduct" sheetId="186" r:id="rId9"/>
    <sheet name="Characteristics" sheetId="187" r:id="rId10"/>
    <sheet name="CO2CalcMethod" sheetId="188" r:id="rId11"/>
    <sheet name="CustomsInfo" sheetId="189" r:id="rId12"/>
    <sheet name="DangerousGoods" sheetId="190" r:id="rId13"/>
    <sheet name="Insurance" sheetId="191" r:id="rId14"/>
    <sheet name="Item" sheetId="192" r:id="rId15"/>
    <sheet name="PackagingType" sheetId="193" r:id="rId16"/>
    <sheet name="Piece" sheetId="194" r:id="rId17"/>
    <sheet name="Price" sheetId="195" r:id="rId18"/>
    <sheet name="Product" sheetId="196" r:id="rId19"/>
    <sheet name="Request" sheetId="197" r:id="rId20"/>
    <sheet name="Ranges" sheetId="198" r:id="rId21"/>
    <sheet name="Ratings" sheetId="199" r:id="rId22"/>
    <sheet name="ReasonsForSecurityStatus" sheetId="200" r:id="rId23"/>
    <sheet name="ReceivedFrom" sheetId="201" r:id="rId24"/>
    <sheet name="Routing" sheetId="202" r:id="rId25"/>
    <sheet name="SecurityStatus" sheetId="203" r:id="rId26"/>
    <sheet name="ServiceRequest" sheetId="204" r:id="rId27"/>
    <sheet name="Shipment" sheetId="205" r:id="rId28"/>
    <sheet name="SpecialHandling" sheetId="206" r:id="rId29"/>
    <sheet name="TransportMeans" sheetId="207" r:id="rId30"/>
    <sheet name="TransportSegment" sheetId="208" r:id="rId31"/>
    <sheet name="ULD" sheetId="209" r:id="rId32"/>
    <sheet name="Waybill" sheetId="210" r:id="rId33"/>
    <sheet name="Address" sheetId="211" r:id="rId34"/>
    <sheet name="Branch" sheetId="212" r:id="rId35"/>
    <sheet name="Company" sheetId="213" r:id="rId36"/>
    <sheet name="Contact" sheetId="214" r:id="rId37"/>
    <sheet name="ContactOther" sheetId="215" r:id="rId38"/>
    <sheet name="Country" sheetId="216" r:id="rId39"/>
    <sheet name="Dimensions" sheetId="217" r:id="rId40"/>
    <sheet name="Event" sheetId="218" r:id="rId41"/>
    <sheet name="ExternalReference" sheetId="219" r:id="rId42"/>
    <sheet name="Geolocation" sheetId="220" r:id="rId43"/>
    <sheet name="Location" sheetId="221" r:id="rId44"/>
    <sheet name="OtherIdentifier" sheetId="222" r:id="rId45"/>
    <sheet name="OtherParty" sheetId="223" r:id="rId46"/>
    <sheet name="Person" sheetId="224" r:id="rId47"/>
    <sheet name="Value" sheetId="225" r:id="rId48"/>
    <sheet name="VolumetricWeight" sheetId="226" r:id="rId49"/>
    <sheet name="template-do-not-delete" sheetId="60" r:id="rId50"/>
  </sheets>
  <definedNames>
    <definedName name="_ACT1">parameters!$B$5:$B$11</definedName>
    <definedName name="_ACT10">parameters!$K$5:$K$9</definedName>
    <definedName name="_ACT11">parameters!$L$5:$L$5</definedName>
    <definedName name="_ACT12">parameters!$M$5:$M$8</definedName>
    <definedName name="_ACT13">parameters!$N$5:$N$8</definedName>
    <definedName name="_ACT14">parameters!$O$5:$O$7</definedName>
    <definedName name="_ACT15">parameters!$P$5:$P$7</definedName>
    <definedName name="_ACT16">parameters!$Q$5:$Q$9</definedName>
    <definedName name="_ACT17">parameters!$R$5:$R$8</definedName>
    <definedName name="_ACT18">parameters!$S$5:$S$8</definedName>
    <definedName name="_ACT19">parameters!$T$5:$T$7</definedName>
    <definedName name="_ACT2">parameters!$C$5:$C$7</definedName>
    <definedName name="_ACT3">parameters!$D$5:$D$10</definedName>
    <definedName name="_ACT4">parameters!$E$5:$E$7</definedName>
    <definedName name="_ACT5">parameters!$F$5:$F$10</definedName>
    <definedName name="_ACT6">parameters!$G$5:$G$8</definedName>
    <definedName name="_ACT7">parameters!$H$5:$H$10</definedName>
    <definedName name="_ACT8">parameters!$I$5:$I$7</definedName>
    <definedName name="_ACT9">parameters!$J$5:$J$9</definedName>
    <definedName name="_xlnm._FilterDatabase" localSheetId="4" hidden="1">'1R_logical_data-model-JUL2020'!$A$2:$L$318</definedName>
    <definedName name="_xlnm._FilterDatabase" localSheetId="33" hidden="1">Address!$A$10:$E$40</definedName>
    <definedName name="_xlnm._FilterDatabase" localSheetId="7" hidden="1">Booking!$A$10:$E$40</definedName>
    <definedName name="_xlnm._FilterDatabase" localSheetId="34" hidden="1">Branch!$A$10:$E$40</definedName>
    <definedName name="_xlnm._FilterDatabase" localSheetId="8" hidden="1">CarrierProduct!$A$10:$E$40</definedName>
    <definedName name="_xlnm._FilterDatabase" localSheetId="9" hidden="1">Characteristics!$A$10:$E$40</definedName>
    <definedName name="_xlnm._FilterDatabase" localSheetId="10" hidden="1">CO2CalcMethod!$A$10:$E$40</definedName>
    <definedName name="_xlnm._FilterDatabase" localSheetId="35" hidden="1">Company!$A$10:$E$40</definedName>
    <definedName name="_xlnm._FilterDatabase" localSheetId="36" hidden="1">Contact!$A$10:$E$40</definedName>
    <definedName name="_xlnm._FilterDatabase" localSheetId="37" hidden="1">ContactOther!$A$10:$E$40</definedName>
    <definedName name="_xlnm._FilterDatabase" localSheetId="38" hidden="1">Country!$A$10:$E$40</definedName>
    <definedName name="_xlnm._FilterDatabase" localSheetId="11" hidden="1">CustomsInfo!$A$10:$E$40</definedName>
    <definedName name="_xlnm._FilterDatabase" localSheetId="12" hidden="1">DangerousGoods!$A$10:$E$40</definedName>
    <definedName name="_xlnm._FilterDatabase" localSheetId="39" hidden="1">Dimensions!$A$10:$E$40</definedName>
    <definedName name="_xlnm._FilterDatabase" localSheetId="40" hidden="1">Event!$A$10:$E$40</definedName>
    <definedName name="_xlnm._FilterDatabase" localSheetId="41" hidden="1">ExternalReference!$A$10:$E$40</definedName>
    <definedName name="_xlnm._FilterDatabase" localSheetId="42" hidden="1">Geolocation!$A$10:$E$40</definedName>
    <definedName name="_xlnm._FilterDatabase" localSheetId="13" hidden="1">Insurance!$A$10:$E$40</definedName>
    <definedName name="_xlnm._FilterDatabase" localSheetId="14" hidden="1">Item!$A$10:$E$40</definedName>
    <definedName name="_xlnm._FilterDatabase" localSheetId="43" hidden="1">Location!$A$10:$E$40</definedName>
    <definedName name="_xlnm._FilterDatabase" localSheetId="44" hidden="1">OtherIdentifier!$A$10:$E$40</definedName>
    <definedName name="_xlnm._FilterDatabase" localSheetId="45" hidden="1">OtherParty!$A$10:$E$40</definedName>
    <definedName name="_xlnm._FilterDatabase" localSheetId="15" hidden="1">PackagingType!$A$10:$E$40</definedName>
    <definedName name="_xlnm._FilterDatabase" localSheetId="46" hidden="1">Person!$A$10:$E$40</definedName>
    <definedName name="_xlnm._FilterDatabase" localSheetId="16" hidden="1">Piece!$A$10:$E$40</definedName>
    <definedName name="_xlnm._FilterDatabase" localSheetId="17" hidden="1">Price!$A$10:$E$40</definedName>
    <definedName name="_xlnm._FilterDatabase" localSheetId="18" hidden="1">Product!$A$10:$E$40</definedName>
    <definedName name="_xlnm._FilterDatabase" localSheetId="20" hidden="1">Ranges!$A$10:$E$40</definedName>
    <definedName name="_xlnm._FilterDatabase" localSheetId="21" hidden="1">Ratings!$A$10:$E$40</definedName>
    <definedName name="_xlnm._FilterDatabase" localSheetId="22" hidden="1">ReasonsForSecurityStatus!$A$10:$E$40</definedName>
    <definedName name="_xlnm._FilterDatabase" localSheetId="23" hidden="1">ReceivedFrom!$A$10:$E$40</definedName>
    <definedName name="_xlnm._FilterDatabase" localSheetId="19" hidden="1">Request!$A$10:$E$40</definedName>
    <definedName name="_xlnm._FilterDatabase" localSheetId="24" hidden="1">Routing!$A$10:$E$40</definedName>
    <definedName name="_xlnm._FilterDatabase" localSheetId="25" hidden="1">SecurityStatus!$A$10:$E$40</definedName>
    <definedName name="_xlnm._FilterDatabase" localSheetId="26" hidden="1">ServiceRequest!$A$10:$E$40</definedName>
    <definedName name="_xlnm._FilterDatabase" localSheetId="27" hidden="1">Shipment!$A$10:$E$40</definedName>
    <definedName name="_xlnm._FilterDatabase" localSheetId="28" hidden="1">SpecialHandling!$A$10:$E$40</definedName>
    <definedName name="_xlnm._FilterDatabase" localSheetId="6" hidden="1">TechnicalSheet_Task_CO!$B$1:$E$40</definedName>
    <definedName name="_xlnm._FilterDatabase" localSheetId="49" hidden="1">'template-do-not-delete'!$A$10:$E$40</definedName>
    <definedName name="_xlnm._FilterDatabase" localSheetId="29" hidden="1">TransportMeans!$A$10:$E$40</definedName>
    <definedName name="_xlnm._FilterDatabase" localSheetId="30" hidden="1">TransportSegment!$A$10:$E$40</definedName>
    <definedName name="_xlnm._FilterDatabase" localSheetId="31" hidden="1">ULD!$A$10:$E$40</definedName>
    <definedName name="_xlnm._FilterDatabase" localSheetId="47" hidden="1">Value!$A$10:$E$40</definedName>
    <definedName name="_xlnm._FilterDatabase" localSheetId="48" hidden="1">VolumetricWeight!$A$10:$E$40</definedName>
    <definedName name="_xlnm._FilterDatabase" localSheetId="32" hidden="1">Waybill!$A$10:$E$40</definedName>
    <definedName name="_MOP_Activity">parameters!$B$4:$T$4</definedName>
  </definedNames>
  <calcPr calcId="191028"/>
  <customWorkbookViews>
    <customWorkbookView name="Patrick Murray - Personal View" guid="{E422D10D-9C2B-454B-AFCD-871CD9035CE7}" mergeInterval="0" personalView="1" maximized="1" windowWidth="1020" windowHeight="597" tabRatio="802" activeSheetId="3"/>
    <customWorkbookView name="Constantin Syridis - Personal View" guid="{4858CC2B-A96C-4668-8DB3-ED537C11C704}" mergeInterval="0" personalView="1" maximized="1" windowWidth="1026" windowHeight="500" tabRatio="802"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11" i="45" l="1"/>
  <c r="A310" i="45"/>
  <c r="C309" i="45"/>
  <c r="C310" i="45" s="1"/>
  <c r="A309" i="45"/>
  <c r="A308" i="45"/>
  <c r="A307" i="45"/>
  <c r="C306" i="45"/>
  <c r="C307" i="45" s="1"/>
  <c r="A306" i="45"/>
  <c r="A305" i="45"/>
  <c r="A304" i="45"/>
  <c r="A303" i="45"/>
  <c r="A302" i="45"/>
  <c r="A301" i="45"/>
  <c r="A300" i="45"/>
  <c r="A299" i="45"/>
  <c r="A298" i="45"/>
  <c r="C297" i="45"/>
  <c r="C298" i="45" s="1"/>
  <c r="A297" i="45"/>
  <c r="C296" i="45"/>
  <c r="B296" i="45"/>
  <c r="A296" i="45"/>
  <c r="A295" i="45"/>
  <c r="A294" i="45"/>
  <c r="C293" i="45"/>
  <c r="C294" i="45" s="1"/>
  <c r="A293" i="45"/>
  <c r="A292" i="45"/>
  <c r="A291" i="45"/>
  <c r="C290" i="45"/>
  <c r="C291" i="45" s="1"/>
  <c r="A290" i="45"/>
  <c r="A289" i="45"/>
  <c r="A288" i="45"/>
  <c r="A287" i="45"/>
  <c r="A286" i="45"/>
  <c r="C285" i="45"/>
  <c r="C286" i="45" s="1"/>
  <c r="A285" i="45"/>
  <c r="C284" i="45"/>
  <c r="B284" i="45"/>
  <c r="A284" i="45"/>
  <c r="A283" i="45"/>
  <c r="A282" i="45"/>
  <c r="C281" i="45"/>
  <c r="C282" i="45" s="1"/>
  <c r="A281" i="45"/>
  <c r="C280" i="45"/>
  <c r="B280" i="45"/>
  <c r="A280" i="45"/>
  <c r="A279" i="45"/>
  <c r="A278" i="45"/>
  <c r="A277" i="45"/>
  <c r="A276" i="45"/>
  <c r="A275" i="45"/>
  <c r="C274" i="45"/>
  <c r="C275" i="45" s="1"/>
  <c r="A274" i="45"/>
  <c r="A273" i="45"/>
  <c r="A272" i="45"/>
  <c r="A271" i="45"/>
  <c r="A270" i="45"/>
  <c r="C269" i="45"/>
  <c r="C270" i="45" s="1"/>
  <c r="A269" i="45"/>
  <c r="C268" i="45"/>
  <c r="B268" i="45"/>
  <c r="A268" i="45"/>
  <c r="C267" i="45"/>
  <c r="B267" i="45"/>
  <c r="A267" i="45"/>
  <c r="A266" i="45"/>
  <c r="A265" i="45"/>
  <c r="A264" i="45"/>
  <c r="A263" i="45"/>
  <c r="C262" i="45"/>
  <c r="C263" i="45" s="1"/>
  <c r="A262" i="45"/>
  <c r="C261" i="45"/>
  <c r="B261" i="45" s="1"/>
  <c r="A261" i="45"/>
  <c r="C260" i="45"/>
  <c r="B260" i="45"/>
  <c r="A260" i="45"/>
  <c r="C259" i="45"/>
  <c r="B259" i="45"/>
  <c r="A259" i="45"/>
  <c r="A258" i="45"/>
  <c r="C257" i="45"/>
  <c r="C258" i="45" s="1"/>
  <c r="B258" i="45" s="1"/>
  <c r="A257" i="45"/>
  <c r="C256" i="45"/>
  <c r="B256" i="45"/>
  <c r="A256" i="45"/>
  <c r="A255" i="45"/>
  <c r="A254" i="45"/>
  <c r="C253" i="45"/>
  <c r="C254" i="45" s="1"/>
  <c r="A253" i="45"/>
  <c r="C252" i="45"/>
  <c r="B252" i="45"/>
  <c r="A252" i="45"/>
  <c r="A251" i="45"/>
  <c r="A250" i="45"/>
  <c r="A249" i="45"/>
  <c r="A248" i="45"/>
  <c r="A247" i="45"/>
  <c r="C246" i="45"/>
  <c r="C247" i="45" s="1"/>
  <c r="A246" i="45"/>
  <c r="A245" i="45"/>
  <c r="A244" i="45"/>
  <c r="A243" i="45"/>
  <c r="A242" i="45"/>
  <c r="C241" i="45"/>
  <c r="C242" i="45" s="1"/>
  <c r="A241" i="45"/>
  <c r="C240" i="45"/>
  <c r="B240" i="45"/>
  <c r="A240" i="45"/>
  <c r="A239" i="45"/>
  <c r="A238" i="45"/>
  <c r="A237" i="45"/>
  <c r="A236" i="45"/>
  <c r="A235" i="45"/>
  <c r="A234" i="45"/>
  <c r="A233" i="45"/>
  <c r="A232" i="45"/>
  <c r="A231" i="45"/>
  <c r="A230" i="45"/>
  <c r="C229" i="45"/>
  <c r="C230" i="45" s="1"/>
  <c r="A229" i="45"/>
  <c r="A228" i="45"/>
  <c r="A227" i="45"/>
  <c r="A226" i="45"/>
  <c r="C225" i="45"/>
  <c r="C226" i="45" s="1"/>
  <c r="A225" i="45"/>
  <c r="C224" i="45"/>
  <c r="B224" i="45"/>
  <c r="A224" i="45"/>
  <c r="A223" i="45"/>
  <c r="A222" i="45"/>
  <c r="A221" i="45"/>
  <c r="A220" i="45"/>
  <c r="A219" i="45"/>
  <c r="A218" i="45"/>
  <c r="A217" i="45"/>
  <c r="A216" i="45"/>
  <c r="A215" i="45"/>
  <c r="A214" i="45"/>
  <c r="A213" i="45"/>
  <c r="A212" i="45"/>
  <c r="A211" i="45"/>
  <c r="A210" i="45"/>
  <c r="C209" i="45"/>
  <c r="C210" i="45" s="1"/>
  <c r="A209" i="45"/>
  <c r="A208" i="45"/>
  <c r="A207" i="45"/>
  <c r="A206" i="45"/>
  <c r="A205" i="45"/>
  <c r="A204" i="45"/>
  <c r="A203" i="45"/>
  <c r="A202" i="45"/>
  <c r="A201" i="45"/>
  <c r="A200" i="45"/>
  <c r="A199" i="45"/>
  <c r="A198" i="45"/>
  <c r="A197" i="45"/>
  <c r="A196" i="45"/>
  <c r="A195" i="45"/>
  <c r="A194" i="45"/>
  <c r="A193" i="45"/>
  <c r="A192" i="45"/>
  <c r="A191" i="45"/>
  <c r="A190" i="45"/>
  <c r="C189" i="45"/>
  <c r="C190" i="45" s="1"/>
  <c r="A189" i="45"/>
  <c r="C188" i="45"/>
  <c r="B188" i="45"/>
  <c r="A188" i="45"/>
  <c r="C187" i="45"/>
  <c r="B187" i="45"/>
  <c r="A187" i="45"/>
  <c r="A186" i="45"/>
  <c r="A185" i="45"/>
  <c r="A184" i="45"/>
  <c r="A183" i="45"/>
  <c r="A182" i="45"/>
  <c r="C181" i="45"/>
  <c r="C182" i="45" s="1"/>
  <c r="A181" i="45"/>
  <c r="C180" i="45"/>
  <c r="B180" i="45"/>
  <c r="A180" i="45"/>
  <c r="C179" i="45"/>
  <c r="B179" i="45"/>
  <c r="A179" i="45"/>
  <c r="A178" i="45"/>
  <c r="C177" i="45"/>
  <c r="C178" i="45" s="1"/>
  <c r="B178" i="45" s="1"/>
  <c r="A177" i="45"/>
  <c r="C183" i="45" l="1"/>
  <c r="B182" i="45"/>
  <c r="C292" i="45"/>
  <c r="B292" i="45" s="1"/>
  <c r="B291" i="45"/>
  <c r="C295" i="45"/>
  <c r="B295" i="45" s="1"/>
  <c r="B294" i="45"/>
  <c r="C191" i="45"/>
  <c r="B190" i="45"/>
  <c r="C227" i="45"/>
  <c r="B226" i="45"/>
  <c r="C243" i="45"/>
  <c r="B242" i="45"/>
  <c r="C255" i="45"/>
  <c r="B255" i="45" s="1"/>
  <c r="B254" i="45"/>
  <c r="C276" i="45"/>
  <c r="B275" i="45"/>
  <c r="C308" i="45"/>
  <c r="B308" i="45" s="1"/>
  <c r="B307" i="45"/>
  <c r="C311" i="45"/>
  <c r="B311" i="45" s="1"/>
  <c r="B310" i="45"/>
  <c r="C211" i="45"/>
  <c r="B210" i="45"/>
  <c r="C231" i="45"/>
  <c r="B230" i="45"/>
  <c r="C287" i="45"/>
  <c r="B286" i="45"/>
  <c r="C248" i="45"/>
  <c r="B247" i="45"/>
  <c r="C264" i="45"/>
  <c r="B263" i="45"/>
  <c r="C271" i="45"/>
  <c r="B270" i="45"/>
  <c r="C283" i="45"/>
  <c r="B283" i="45" s="1"/>
  <c r="B282" i="45"/>
  <c r="C299" i="45"/>
  <c r="B298" i="45"/>
  <c r="B177" i="45"/>
  <c r="B181" i="45"/>
  <c r="B189" i="45"/>
  <c r="B209" i="45"/>
  <c r="B225" i="45"/>
  <c r="B229" i="45"/>
  <c r="B241" i="45"/>
  <c r="B253" i="45"/>
  <c r="B257" i="45"/>
  <c r="B269" i="45"/>
  <c r="B281" i="45"/>
  <c r="B285" i="45"/>
  <c r="B293" i="45"/>
  <c r="B297" i="45"/>
  <c r="B309" i="45"/>
  <c r="B246" i="45"/>
  <c r="B262" i="45"/>
  <c r="B274" i="45"/>
  <c r="B290" i="45"/>
  <c r="B306" i="45"/>
  <c r="A5" i="45"/>
  <c r="A6" i="45"/>
  <c r="A7" i="45"/>
  <c r="A8" i="45"/>
  <c r="A9" i="45"/>
  <c r="A10" i="45"/>
  <c r="A11" i="45"/>
  <c r="A12" i="45"/>
  <c r="A13" i="45"/>
  <c r="A14" i="45"/>
  <c r="A15" i="45"/>
  <c r="A16" i="45"/>
  <c r="A17" i="45"/>
  <c r="A18" i="45"/>
  <c r="A19" i="45"/>
  <c r="A20" i="45"/>
  <c r="A21" i="45"/>
  <c r="A22" i="45"/>
  <c r="A23" i="45"/>
  <c r="A24" i="45"/>
  <c r="A25" i="45"/>
  <c r="C25" i="45"/>
  <c r="B25" i="45" s="1"/>
  <c r="A26" i="45"/>
  <c r="A27" i="45"/>
  <c r="A28" i="45"/>
  <c r="C28" i="45"/>
  <c r="A29" i="45"/>
  <c r="A30" i="45"/>
  <c r="A31" i="45"/>
  <c r="C31" i="45"/>
  <c r="C32" i="45" s="1"/>
  <c r="A32" i="45"/>
  <c r="A33" i="45"/>
  <c r="A34" i="45"/>
  <c r="B34" i="45"/>
  <c r="C34" i="45"/>
  <c r="A35" i="45"/>
  <c r="B35" i="45"/>
  <c r="C35" i="45"/>
  <c r="C36" i="45" s="1"/>
  <c r="A36" i="45"/>
  <c r="A37" i="45"/>
  <c r="A38" i="45"/>
  <c r="A39" i="45"/>
  <c r="A40" i="45"/>
  <c r="C40" i="45"/>
  <c r="A41" i="45"/>
  <c r="A42" i="45"/>
  <c r="A43" i="45"/>
  <c r="A44" i="45"/>
  <c r="A45" i="45"/>
  <c r="A46" i="45"/>
  <c r="A47" i="45"/>
  <c r="B47" i="45"/>
  <c r="C47" i="45"/>
  <c r="C48" i="45" s="1"/>
  <c r="A48" i="45"/>
  <c r="A49" i="45"/>
  <c r="A50" i="45"/>
  <c r="B50" i="45"/>
  <c r="C50" i="45"/>
  <c r="A51" i="45"/>
  <c r="B51" i="45"/>
  <c r="C51" i="45"/>
  <c r="A52" i="45"/>
  <c r="C52" i="45"/>
  <c r="A53" i="45"/>
  <c r="A54" i="45"/>
  <c r="A55" i="45"/>
  <c r="A56" i="45"/>
  <c r="A57" i="45"/>
  <c r="A58" i="45"/>
  <c r="A59" i="45"/>
  <c r="A60" i="45"/>
  <c r="A61" i="45"/>
  <c r="A62" i="45"/>
  <c r="A63" i="45"/>
  <c r="A64" i="45"/>
  <c r="A65" i="45"/>
  <c r="C65" i="45"/>
  <c r="B65" i="45" s="1"/>
  <c r="A66" i="45"/>
  <c r="A67" i="45"/>
  <c r="A68" i="45"/>
  <c r="C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C96" i="45"/>
  <c r="A97" i="45"/>
  <c r="A98" i="45"/>
  <c r="A99" i="45"/>
  <c r="A100" i="45"/>
  <c r="C100" i="45"/>
  <c r="A101" i="45"/>
  <c r="A102" i="45"/>
  <c r="A103" i="45"/>
  <c r="A104" i="45"/>
  <c r="A105" i="45"/>
  <c r="A106" i="45"/>
  <c r="A107" i="45"/>
  <c r="A108" i="45"/>
  <c r="A109" i="45"/>
  <c r="A110" i="45"/>
  <c r="A111" i="45"/>
  <c r="B111" i="45"/>
  <c r="C111" i="45"/>
  <c r="C112" i="45" s="1"/>
  <c r="A112" i="45"/>
  <c r="A113" i="45"/>
  <c r="A114" i="45"/>
  <c r="A115" i="45"/>
  <c r="A116" i="45"/>
  <c r="A117" i="45"/>
  <c r="A118" i="45"/>
  <c r="A119" i="45"/>
  <c r="A120" i="45"/>
  <c r="A121" i="45"/>
  <c r="C121" i="45"/>
  <c r="B121" i="45" s="1"/>
  <c r="A122" i="45"/>
  <c r="A123" i="45"/>
  <c r="A124" i="45"/>
  <c r="A125" i="45"/>
  <c r="A126" i="45"/>
  <c r="A127" i="45"/>
  <c r="A128" i="45"/>
  <c r="A129" i="45"/>
  <c r="C129" i="45"/>
  <c r="B129" i="45" s="1"/>
  <c r="A130" i="45"/>
  <c r="A131" i="45"/>
  <c r="A132" i="45"/>
  <c r="A133" i="45"/>
  <c r="A134" i="45"/>
  <c r="A135" i="45"/>
  <c r="A136" i="45"/>
  <c r="A137" i="45"/>
  <c r="C137" i="45"/>
  <c r="A138" i="45"/>
  <c r="A139" i="45"/>
  <c r="A140" i="45"/>
  <c r="A141" i="45"/>
  <c r="A142" i="45"/>
  <c r="C142" i="45"/>
  <c r="B142" i="45" s="1"/>
  <c r="A143" i="45"/>
  <c r="A144" i="45"/>
  <c r="A145" i="45"/>
  <c r="A146" i="45"/>
  <c r="C146" i="45"/>
  <c r="B146" i="45" s="1"/>
  <c r="A147" i="45"/>
  <c r="A148" i="45"/>
  <c r="A149" i="45"/>
  <c r="A150" i="45"/>
  <c r="A151" i="45"/>
  <c r="A152" i="45"/>
  <c r="C152" i="45"/>
  <c r="A153" i="45"/>
  <c r="A154" i="45"/>
  <c r="A155" i="45"/>
  <c r="A156" i="45"/>
  <c r="A157" i="45"/>
  <c r="A158" i="45"/>
  <c r="A159" i="45"/>
  <c r="A160" i="45"/>
  <c r="A161" i="45"/>
  <c r="C161" i="45"/>
  <c r="A162" i="45"/>
  <c r="A163" i="45"/>
  <c r="A164" i="45"/>
  <c r="A165" i="45"/>
  <c r="A166" i="45"/>
  <c r="A167" i="45"/>
  <c r="C167" i="45"/>
  <c r="B167" i="45" s="1"/>
  <c r="A168" i="45"/>
  <c r="A169" i="45"/>
  <c r="A170" i="45"/>
  <c r="A171" i="45"/>
  <c r="A172" i="45"/>
  <c r="A173" i="45"/>
  <c r="A174" i="45"/>
  <c r="A175" i="45"/>
  <c r="A176" i="45"/>
  <c r="C300" i="45" l="1"/>
  <c r="B299" i="45"/>
  <c r="C272" i="45"/>
  <c r="B271" i="45"/>
  <c r="C249" i="45"/>
  <c r="B248" i="45"/>
  <c r="C232" i="45"/>
  <c r="B231" i="45"/>
  <c r="C277" i="45"/>
  <c r="B276" i="45"/>
  <c r="C244" i="45"/>
  <c r="B243" i="45"/>
  <c r="C192" i="45"/>
  <c r="B191" i="45"/>
  <c r="C265" i="45"/>
  <c r="B264" i="45"/>
  <c r="C288" i="45"/>
  <c r="B287" i="45"/>
  <c r="C212" i="45"/>
  <c r="B211" i="45"/>
  <c r="C228" i="45"/>
  <c r="B228" i="45" s="1"/>
  <c r="B227" i="45"/>
  <c r="C184" i="45"/>
  <c r="B183" i="45"/>
  <c r="C168" i="45"/>
  <c r="C147" i="45"/>
  <c r="B31" i="45"/>
  <c r="C143" i="45"/>
  <c r="C153" i="45"/>
  <c r="B152" i="45"/>
  <c r="B137" i="45"/>
  <c r="C138" i="45"/>
  <c r="B40" i="45"/>
  <c r="C41" i="45"/>
  <c r="B100" i="45"/>
  <c r="C101" i="45"/>
  <c r="B68" i="45"/>
  <c r="C69" i="45"/>
  <c r="B161" i="45"/>
  <c r="C162" i="45"/>
  <c r="B112" i="45"/>
  <c r="C113" i="45"/>
  <c r="B52" i="45"/>
  <c r="C53" i="45"/>
  <c r="B36" i="45"/>
  <c r="C37" i="45"/>
  <c r="B28" i="45"/>
  <c r="C29" i="45"/>
  <c r="B96" i="45"/>
  <c r="C97" i="45"/>
  <c r="B48" i="45"/>
  <c r="C49" i="45"/>
  <c r="B49" i="45" s="1"/>
  <c r="B32" i="45"/>
  <c r="C33" i="45"/>
  <c r="B33" i="45" s="1"/>
  <c r="C130" i="45"/>
  <c r="C122" i="45"/>
  <c r="C66" i="45"/>
  <c r="C26" i="45"/>
  <c r="C278" i="45" l="1"/>
  <c r="B277" i="45"/>
  <c r="B192" i="45"/>
  <c r="C193" i="45"/>
  <c r="C250" i="45"/>
  <c r="B249" i="45"/>
  <c r="B184" i="45"/>
  <c r="C185" i="45"/>
  <c r="C213" i="45"/>
  <c r="B212" i="45"/>
  <c r="C266" i="45"/>
  <c r="B266" i="45" s="1"/>
  <c r="B265" i="45"/>
  <c r="C245" i="45"/>
  <c r="B245" i="45" s="1"/>
  <c r="B244" i="45"/>
  <c r="C233" i="45"/>
  <c r="B232" i="45"/>
  <c r="C273" i="45"/>
  <c r="B273" i="45" s="1"/>
  <c r="B272" i="45"/>
  <c r="C289" i="45"/>
  <c r="B289" i="45" s="1"/>
  <c r="B288" i="45"/>
  <c r="C301" i="45"/>
  <c r="B300" i="45"/>
  <c r="C148" i="45"/>
  <c r="B147" i="45"/>
  <c r="C169" i="45"/>
  <c r="B168" i="45"/>
  <c r="B143" i="45"/>
  <c r="C144" i="45"/>
  <c r="B113" i="45"/>
  <c r="C114" i="45"/>
  <c r="B41" i="45"/>
  <c r="C42" i="45"/>
  <c r="B66" i="45"/>
  <c r="C67" i="45"/>
  <c r="B67" i="45" s="1"/>
  <c r="B138" i="45"/>
  <c r="C139" i="45"/>
  <c r="B26" i="45"/>
  <c r="C27" i="45"/>
  <c r="B27" i="45" s="1"/>
  <c r="B37" i="45"/>
  <c r="C38" i="45"/>
  <c r="B153" i="45"/>
  <c r="C154" i="45"/>
  <c r="B122" i="45"/>
  <c r="C123" i="45"/>
  <c r="B29" i="45"/>
  <c r="C30" i="45"/>
  <c r="B30" i="45" s="1"/>
  <c r="B53" i="45"/>
  <c r="C54" i="45"/>
  <c r="B162" i="45"/>
  <c r="C163" i="45"/>
  <c r="B101" i="45"/>
  <c r="C102" i="45"/>
  <c r="B97" i="45"/>
  <c r="C98" i="45"/>
  <c r="B69" i="45"/>
  <c r="C70" i="45"/>
  <c r="B130" i="45"/>
  <c r="C131" i="45"/>
  <c r="C5" i="226"/>
  <c r="C5" i="225"/>
  <c r="C5" i="224"/>
  <c r="C5" i="223"/>
  <c r="C5" i="222"/>
  <c r="C5" i="221"/>
  <c r="C5" i="220"/>
  <c r="C5" i="219"/>
  <c r="C5" i="218"/>
  <c r="C5" i="217"/>
  <c r="C5" i="216"/>
  <c r="C5" i="215"/>
  <c r="C5" i="214"/>
  <c r="C5" i="213"/>
  <c r="C5" i="212"/>
  <c r="C5" i="211"/>
  <c r="C5" i="210"/>
  <c r="C5" i="209"/>
  <c r="C5" i="208"/>
  <c r="C5" i="207"/>
  <c r="C5" i="206"/>
  <c r="C5" i="205"/>
  <c r="C5" i="204"/>
  <c r="C5" i="203"/>
  <c r="C5" i="202"/>
  <c r="C5" i="201"/>
  <c r="C5" i="200"/>
  <c r="C5" i="199"/>
  <c r="C5" i="198"/>
  <c r="C5" i="197"/>
  <c r="C5" i="196"/>
  <c r="C5" i="195"/>
  <c r="C5" i="194"/>
  <c r="C5" i="193"/>
  <c r="C5" i="192"/>
  <c r="C5" i="191"/>
  <c r="C5" i="190"/>
  <c r="C5" i="189"/>
  <c r="C5" i="188"/>
  <c r="C5" i="187"/>
  <c r="C5" i="186"/>
  <c r="C5" i="185"/>
  <c r="F4" i="58"/>
  <c r="D4" i="58"/>
  <c r="A4" i="45"/>
  <c r="C4" i="45"/>
  <c r="C5" i="45" s="1"/>
  <c r="C186" i="45" l="1"/>
  <c r="B186" i="45" s="1"/>
  <c r="B185" i="45"/>
  <c r="C194" i="45"/>
  <c r="B193" i="45"/>
  <c r="C234" i="45"/>
  <c r="B233" i="45"/>
  <c r="C302" i="45"/>
  <c r="B301" i="45"/>
  <c r="C214" i="45"/>
  <c r="B213" i="45"/>
  <c r="C251" i="45"/>
  <c r="B251" i="45" s="1"/>
  <c r="B250" i="45"/>
  <c r="C279" i="45"/>
  <c r="B279" i="45" s="1"/>
  <c r="B278" i="45"/>
  <c r="B169" i="45"/>
  <c r="C170" i="45"/>
  <c r="B5" i="45"/>
  <c r="C6" i="45"/>
  <c r="C145" i="45"/>
  <c r="B145" i="45" s="1"/>
  <c r="B144" i="45"/>
  <c r="C149" i="45"/>
  <c r="B148" i="45"/>
  <c r="B54" i="45"/>
  <c r="C55" i="45"/>
  <c r="B38" i="45"/>
  <c r="C39" i="45"/>
  <c r="B39" i="45" s="1"/>
  <c r="C140" i="45"/>
  <c r="B139" i="45"/>
  <c r="C132" i="45"/>
  <c r="B131" i="45"/>
  <c r="B70" i="45"/>
  <c r="C71" i="45"/>
  <c r="B163" i="45"/>
  <c r="C164" i="45"/>
  <c r="B114" i="45"/>
  <c r="C115" i="45"/>
  <c r="B98" i="45"/>
  <c r="C99" i="45"/>
  <c r="B99" i="45" s="1"/>
  <c r="B102" i="45"/>
  <c r="C103" i="45"/>
  <c r="C124" i="45"/>
  <c r="B123" i="45"/>
  <c r="B154" i="45"/>
  <c r="C155" i="45"/>
  <c r="B42" i="45"/>
  <c r="C43" i="45"/>
  <c r="B4" i="45"/>
  <c r="C6" i="226"/>
  <c r="C6" i="225"/>
  <c r="C6" i="224"/>
  <c r="C6" i="223"/>
  <c r="C6" i="222"/>
  <c r="C6" i="221"/>
  <c r="C6" i="220"/>
  <c r="C6" i="219"/>
  <c r="C6" i="218"/>
  <c r="C6" i="217"/>
  <c r="C6" i="216"/>
  <c r="C6" i="215"/>
  <c r="C6" i="214"/>
  <c r="C6" i="213"/>
  <c r="C6" i="212"/>
  <c r="C6" i="211"/>
  <c r="C6" i="210"/>
  <c r="C6" i="209"/>
  <c r="C6" i="208"/>
  <c r="C6" i="207"/>
  <c r="C6" i="206"/>
  <c r="C6" i="205"/>
  <c r="C6" i="204"/>
  <c r="C6" i="203"/>
  <c r="C6" i="202"/>
  <c r="C6" i="201"/>
  <c r="C6" i="200"/>
  <c r="C6" i="199"/>
  <c r="C6" i="198"/>
  <c r="C6" i="197"/>
  <c r="C6" i="196"/>
  <c r="C6" i="195"/>
  <c r="C6" i="194"/>
  <c r="C6" i="193"/>
  <c r="C6" i="192"/>
  <c r="C6" i="191"/>
  <c r="C6" i="190"/>
  <c r="C6" i="189"/>
  <c r="C6" i="188"/>
  <c r="C6" i="187"/>
  <c r="C6" i="186"/>
  <c r="C6" i="185"/>
  <c r="F4" i="38"/>
  <c r="F5" i="38"/>
  <c r="F6" i="38"/>
  <c r="F7" i="38"/>
  <c r="F8" i="38"/>
  <c r="F9" i="38"/>
  <c r="F10" i="38"/>
  <c r="F11" i="38"/>
  <c r="F12" i="38"/>
  <c r="F13" i="38"/>
  <c r="F14" i="38"/>
  <c r="F15" i="38"/>
  <c r="F16" i="38"/>
  <c r="F17" i="38"/>
  <c r="F18" i="38"/>
  <c r="F19" i="38"/>
  <c r="F20" i="38"/>
  <c r="F21" i="38"/>
  <c r="F22" i="38"/>
  <c r="F23" i="38"/>
  <c r="F24" i="38"/>
  <c r="F25" i="38"/>
  <c r="F26" i="38"/>
  <c r="F27" i="38"/>
  <c r="F28" i="38"/>
  <c r="F29" i="38"/>
  <c r="F30" i="38"/>
  <c r="F31" i="38"/>
  <c r="F32" i="38"/>
  <c r="F33" i="38"/>
  <c r="F34" i="38"/>
  <c r="F35" i="38"/>
  <c r="F36" i="38"/>
  <c r="F37" i="38"/>
  <c r="F38" i="38"/>
  <c r="F39" i="38"/>
  <c r="F40" i="38"/>
  <c r="F41" i="38"/>
  <c r="F42" i="38"/>
  <c r="F43" i="38"/>
  <c r="F44" i="38"/>
  <c r="F45" i="38"/>
  <c r="F46" i="38"/>
  <c r="F47" i="38"/>
  <c r="F48" i="38"/>
  <c r="F49" i="38"/>
  <c r="F50" i="38"/>
  <c r="F51" i="38"/>
  <c r="F52" i="38"/>
  <c r="F53" i="38"/>
  <c r="F54" i="38"/>
  <c r="F55" i="38"/>
  <c r="F56" i="38"/>
  <c r="F57" i="38"/>
  <c r="F58" i="38"/>
  <c r="F59" i="38"/>
  <c r="F60" i="38"/>
  <c r="F61" i="38"/>
  <c r="F62" i="38"/>
  <c r="F63" i="38"/>
  <c r="F64" i="38"/>
  <c r="F65" i="38"/>
  <c r="F66" i="38"/>
  <c r="F67" i="38"/>
  <c r="F68" i="38"/>
  <c r="F69" i="38"/>
  <c r="F70" i="38"/>
  <c r="F71" i="38"/>
  <c r="F72" i="38"/>
  <c r="F73" i="38"/>
  <c r="F74" i="38"/>
  <c r="F75" i="38"/>
  <c r="F76" i="38"/>
  <c r="F77" i="38"/>
  <c r="F78" i="38"/>
  <c r="F79" i="38"/>
  <c r="F80" i="38"/>
  <c r="F3" i="38"/>
  <c r="C303" i="45" l="1"/>
  <c r="B302" i="45"/>
  <c r="C195" i="45"/>
  <c r="B194" i="45"/>
  <c r="C215" i="45"/>
  <c r="B214" i="45"/>
  <c r="C235" i="45"/>
  <c r="B234" i="45"/>
  <c r="C7" i="45"/>
  <c r="B6" i="45"/>
  <c r="C150" i="45"/>
  <c r="B149" i="45"/>
  <c r="C171" i="45"/>
  <c r="B170" i="45"/>
  <c r="B124" i="45"/>
  <c r="C125" i="45"/>
  <c r="B132" i="45"/>
  <c r="C133" i="45"/>
  <c r="B140" i="45"/>
  <c r="C141" i="45"/>
  <c r="B141" i="45" s="1"/>
  <c r="C165" i="45"/>
  <c r="B164" i="45"/>
  <c r="B155" i="45"/>
  <c r="C156" i="45"/>
  <c r="C104" i="45"/>
  <c r="B103" i="45"/>
  <c r="B115" i="45"/>
  <c r="C116" i="45"/>
  <c r="C72" i="45"/>
  <c r="B71" i="45"/>
  <c r="B55" i="45"/>
  <c r="C56" i="45"/>
  <c r="C44" i="45"/>
  <c r="B43" i="45"/>
  <c r="C4" i="38"/>
  <c r="C5" i="38"/>
  <c r="C6" i="38"/>
  <c r="C7" i="38"/>
  <c r="C8" i="38"/>
  <c r="C9" i="38"/>
  <c r="C10" i="38"/>
  <c r="C11" i="38"/>
  <c r="C12" i="38"/>
  <c r="C13" i="38"/>
  <c r="C14" i="38"/>
  <c r="C15" i="38"/>
  <c r="C16" i="38"/>
  <c r="C17" i="38"/>
  <c r="C18" i="38"/>
  <c r="C19" i="38"/>
  <c r="C20" i="38"/>
  <c r="C21" i="38"/>
  <c r="C22" i="38"/>
  <c r="C23" i="38"/>
  <c r="C24" i="38"/>
  <c r="C25" i="38"/>
  <c r="C26" i="38"/>
  <c r="C27" i="38"/>
  <c r="C28" i="38"/>
  <c r="C29" i="38"/>
  <c r="C30" i="38"/>
  <c r="C31" i="38"/>
  <c r="C32" i="38"/>
  <c r="C33" i="38"/>
  <c r="C34" i="38"/>
  <c r="C35" i="38"/>
  <c r="C36" i="38"/>
  <c r="C37" i="38"/>
  <c r="C38" i="38"/>
  <c r="C39" i="38"/>
  <c r="C40" i="38"/>
  <c r="C41" i="38"/>
  <c r="C42" i="38"/>
  <c r="C43" i="38"/>
  <c r="C44" i="38"/>
  <c r="C45" i="38"/>
  <c r="C46" i="38"/>
  <c r="C47" i="38"/>
  <c r="C48" i="38"/>
  <c r="C49" i="38"/>
  <c r="C50" i="38"/>
  <c r="C51" i="38"/>
  <c r="C52" i="38"/>
  <c r="C53" i="38"/>
  <c r="C54" i="38"/>
  <c r="C55" i="38"/>
  <c r="C56" i="38"/>
  <c r="C57" i="38"/>
  <c r="C58" i="38"/>
  <c r="C59" i="38"/>
  <c r="C60" i="38"/>
  <c r="C61" i="38"/>
  <c r="C62" i="38"/>
  <c r="C63" i="38"/>
  <c r="C64" i="38"/>
  <c r="C65" i="38"/>
  <c r="C66" i="38"/>
  <c r="C67" i="38"/>
  <c r="C68" i="38"/>
  <c r="C69" i="38"/>
  <c r="C70" i="38"/>
  <c r="C71" i="38"/>
  <c r="C72" i="38"/>
  <c r="C73" i="38"/>
  <c r="C74" i="38"/>
  <c r="C75" i="38"/>
  <c r="C76" i="38"/>
  <c r="C77" i="38"/>
  <c r="C78" i="38"/>
  <c r="C79" i="38"/>
  <c r="C80" i="38"/>
  <c r="C3" i="38"/>
  <c r="B19" i="42"/>
  <c r="B20" i="42"/>
  <c r="B21" i="42"/>
  <c r="B22" i="42"/>
  <c r="B23" i="42"/>
  <c r="B24" i="42"/>
  <c r="B25" i="42"/>
  <c r="B26" i="42"/>
  <c r="B27" i="42"/>
  <c r="B28" i="42"/>
  <c r="B29" i="42"/>
  <c r="B30" i="42"/>
  <c r="B31" i="42"/>
  <c r="B32" i="42"/>
  <c r="B33" i="42"/>
  <c r="B34" i="42"/>
  <c r="B35" i="42"/>
  <c r="B36" i="42"/>
  <c r="B37" i="42"/>
  <c r="B38" i="42"/>
  <c r="B39" i="42"/>
  <c r="B40" i="42"/>
  <c r="B41" i="42"/>
  <c r="B42" i="42"/>
  <c r="B43" i="42"/>
  <c r="B44" i="42"/>
  <c r="B45" i="42"/>
  <c r="B46" i="42"/>
  <c r="B47" i="42"/>
  <c r="B48" i="42"/>
  <c r="B49" i="42"/>
  <c r="B50" i="42"/>
  <c r="B51" i="42"/>
  <c r="B52" i="42"/>
  <c r="B53" i="42"/>
  <c r="B54" i="42"/>
  <c r="B55" i="42"/>
  <c r="B56" i="42"/>
  <c r="B57" i="42"/>
  <c r="B58" i="42"/>
  <c r="B59" i="42"/>
  <c r="B60" i="42"/>
  <c r="B61" i="42"/>
  <c r="B62" i="42"/>
  <c r="B63" i="42"/>
  <c r="B64" i="42"/>
  <c r="B65" i="42"/>
  <c r="B66" i="42"/>
  <c r="B67" i="42"/>
  <c r="B68" i="42"/>
  <c r="B69" i="42"/>
  <c r="B70" i="42"/>
  <c r="B71" i="42"/>
  <c r="B72" i="42"/>
  <c r="B73" i="42"/>
  <c r="B74" i="42"/>
  <c r="B75" i="42"/>
  <c r="B76" i="42"/>
  <c r="B77" i="42"/>
  <c r="B78" i="42"/>
  <c r="B79" i="42"/>
  <c r="B80" i="42"/>
  <c r="B81" i="42"/>
  <c r="B82" i="42"/>
  <c r="B83" i="42"/>
  <c r="B84" i="42"/>
  <c r="B85" i="42"/>
  <c r="B86" i="42"/>
  <c r="B87" i="42"/>
  <c r="B88" i="42"/>
  <c r="B89" i="42"/>
  <c r="B90" i="42"/>
  <c r="B91" i="42"/>
  <c r="B92" i="42"/>
  <c r="B93" i="42"/>
  <c r="B94" i="42"/>
  <c r="B95" i="42"/>
  <c r="B18" i="42"/>
  <c r="T11" i="42"/>
  <c r="S11" i="42"/>
  <c r="R11" i="42"/>
  <c r="Q11" i="42"/>
  <c r="P11" i="42"/>
  <c r="O11" i="42"/>
  <c r="N11" i="42"/>
  <c r="M11" i="42"/>
  <c r="L11" i="42"/>
  <c r="K11" i="42"/>
  <c r="J11" i="42"/>
  <c r="I11" i="42"/>
  <c r="H11" i="42"/>
  <c r="G11" i="42"/>
  <c r="F11" i="42"/>
  <c r="E11" i="42"/>
  <c r="D11" i="42"/>
  <c r="C11" i="42"/>
  <c r="B11" i="42"/>
  <c r="T10" i="42"/>
  <c r="S10" i="42"/>
  <c r="R10" i="42"/>
  <c r="Q10" i="42"/>
  <c r="P10" i="42"/>
  <c r="O10" i="42"/>
  <c r="N10" i="42"/>
  <c r="M10" i="42"/>
  <c r="L10" i="42"/>
  <c r="K10" i="42"/>
  <c r="J10" i="42"/>
  <c r="I10" i="42"/>
  <c r="H10" i="42"/>
  <c r="G10" i="42"/>
  <c r="F10" i="42"/>
  <c r="E10" i="42"/>
  <c r="D10" i="42"/>
  <c r="C10" i="42"/>
  <c r="B10" i="42"/>
  <c r="T9" i="42"/>
  <c r="S9" i="42"/>
  <c r="R9" i="42"/>
  <c r="Q9" i="42"/>
  <c r="P9" i="42"/>
  <c r="O9" i="42"/>
  <c r="N9" i="42"/>
  <c r="M9" i="42"/>
  <c r="L9" i="42"/>
  <c r="K9" i="42"/>
  <c r="J9" i="42"/>
  <c r="I9" i="42"/>
  <c r="H9" i="42"/>
  <c r="G9" i="42"/>
  <c r="F9" i="42"/>
  <c r="E9" i="42"/>
  <c r="D9" i="42"/>
  <c r="C9" i="42"/>
  <c r="B9" i="42"/>
  <c r="T8" i="42"/>
  <c r="S8" i="42"/>
  <c r="R8" i="42"/>
  <c r="Q8" i="42"/>
  <c r="P8" i="42"/>
  <c r="O8" i="42"/>
  <c r="N8" i="42"/>
  <c r="M8" i="42"/>
  <c r="L8" i="42"/>
  <c r="K8" i="42"/>
  <c r="J8" i="42"/>
  <c r="I8" i="42"/>
  <c r="H8" i="42"/>
  <c r="G8" i="42"/>
  <c r="F8" i="42"/>
  <c r="E8" i="42"/>
  <c r="D8" i="42"/>
  <c r="C8" i="42"/>
  <c r="B8" i="42"/>
  <c r="T7" i="42"/>
  <c r="S7" i="42"/>
  <c r="R7" i="42"/>
  <c r="Q7" i="42"/>
  <c r="P7" i="42"/>
  <c r="O7" i="42"/>
  <c r="N7" i="42"/>
  <c r="M7" i="42"/>
  <c r="L7" i="42"/>
  <c r="K7" i="42"/>
  <c r="J7" i="42"/>
  <c r="I7" i="42"/>
  <c r="H7" i="42"/>
  <c r="G7" i="42"/>
  <c r="F7" i="42"/>
  <c r="E7" i="42"/>
  <c r="D7" i="42"/>
  <c r="C7" i="42"/>
  <c r="B7" i="42"/>
  <c r="T6" i="42"/>
  <c r="S6" i="42"/>
  <c r="R6" i="42"/>
  <c r="Q6" i="42"/>
  <c r="P6" i="42"/>
  <c r="O6" i="42"/>
  <c r="N6" i="42"/>
  <c r="M6" i="42"/>
  <c r="L6" i="42"/>
  <c r="K6" i="42"/>
  <c r="J6" i="42"/>
  <c r="I6" i="42"/>
  <c r="H6" i="42"/>
  <c r="G6" i="42"/>
  <c r="F6" i="42"/>
  <c r="E6" i="42"/>
  <c r="D6" i="42"/>
  <c r="C6" i="42"/>
  <c r="B6" i="42"/>
  <c r="C5" i="42"/>
  <c r="D5" i="42"/>
  <c r="E5" i="42"/>
  <c r="F5" i="42"/>
  <c r="G5" i="42"/>
  <c r="H5" i="42"/>
  <c r="I5" i="42"/>
  <c r="J5" i="42"/>
  <c r="K5" i="42"/>
  <c r="L5" i="42"/>
  <c r="M5" i="42"/>
  <c r="N5" i="42"/>
  <c r="O5" i="42"/>
  <c r="P5" i="42"/>
  <c r="Q5" i="42"/>
  <c r="R5" i="42"/>
  <c r="S5" i="42"/>
  <c r="T5" i="42"/>
  <c r="B5" i="42"/>
  <c r="C236" i="45" l="1"/>
  <c r="B235" i="45"/>
  <c r="C196" i="45"/>
  <c r="B195" i="45"/>
  <c r="C216" i="45"/>
  <c r="B215" i="45"/>
  <c r="C304" i="45"/>
  <c r="B303" i="45"/>
  <c r="B150" i="45"/>
  <c r="C151" i="45"/>
  <c r="B151" i="45" s="1"/>
  <c r="C172" i="45"/>
  <c r="B171" i="45"/>
  <c r="B7" i="45"/>
  <c r="C8" i="45"/>
  <c r="B133" i="45"/>
  <c r="C134" i="45"/>
  <c r="B125" i="45"/>
  <c r="C126" i="45"/>
  <c r="B56" i="45"/>
  <c r="C57" i="45"/>
  <c r="B116" i="45"/>
  <c r="C117" i="45"/>
  <c r="C157" i="45"/>
  <c r="B156" i="45"/>
  <c r="B72" i="45"/>
  <c r="C73" i="45"/>
  <c r="B44" i="45"/>
  <c r="C45" i="45"/>
  <c r="B104" i="45"/>
  <c r="C105" i="45"/>
  <c r="B165" i="45"/>
  <c r="C166" i="45"/>
  <c r="B166" i="45" s="1"/>
  <c r="F18" i="41"/>
  <c r="C305" i="45" l="1"/>
  <c r="B305" i="45" s="1"/>
  <c r="B304" i="45"/>
  <c r="C197" i="45"/>
  <c r="B196" i="45"/>
  <c r="C217" i="45"/>
  <c r="B216" i="45"/>
  <c r="C237" i="45"/>
  <c r="B236" i="45"/>
  <c r="C173" i="45"/>
  <c r="B172" i="45"/>
  <c r="B8" i="45"/>
  <c r="C9" i="45"/>
  <c r="B45" i="45"/>
  <c r="C46" i="45"/>
  <c r="B46" i="45" s="1"/>
  <c r="B117" i="45"/>
  <c r="C118" i="45"/>
  <c r="B134" i="45"/>
  <c r="C135" i="45"/>
  <c r="B105" i="45"/>
  <c r="C106" i="45"/>
  <c r="B73" i="45"/>
  <c r="C74" i="45"/>
  <c r="B57" i="45"/>
  <c r="C58" i="45"/>
  <c r="B126" i="45"/>
  <c r="C127" i="45"/>
  <c r="B157" i="45"/>
  <c r="C158" i="45"/>
  <c r="C5" i="60"/>
  <c r="F3" i="58"/>
  <c r="F5" i="58"/>
  <c r="F6" i="58"/>
  <c r="F7" i="58"/>
  <c r="F8" i="58"/>
  <c r="F9" i="58"/>
  <c r="F10" i="58"/>
  <c r="F11" i="58"/>
  <c r="F12" i="58"/>
  <c r="F13" i="58"/>
  <c r="F14" i="58"/>
  <c r="F15" i="58"/>
  <c r="F16" i="58"/>
  <c r="F17" i="58"/>
  <c r="F18" i="58"/>
  <c r="F19" i="58"/>
  <c r="F20" i="58"/>
  <c r="F21" i="58"/>
  <c r="F22" i="58"/>
  <c r="F23" i="58"/>
  <c r="F24" i="58"/>
  <c r="F25" i="58"/>
  <c r="F26" i="58"/>
  <c r="F27" i="58"/>
  <c r="F28" i="58"/>
  <c r="F29" i="58"/>
  <c r="F30" i="58"/>
  <c r="F31" i="58"/>
  <c r="F32" i="58"/>
  <c r="F33" i="58"/>
  <c r="F34" i="58"/>
  <c r="F35" i="58"/>
  <c r="F36" i="58"/>
  <c r="F37" i="58"/>
  <c r="F38" i="58"/>
  <c r="F39" i="58"/>
  <c r="F40" i="58"/>
  <c r="F2" i="58"/>
  <c r="D3" i="58"/>
  <c r="D5" i="58"/>
  <c r="D6" i="58"/>
  <c r="D7" i="58"/>
  <c r="D8" i="58"/>
  <c r="D9" i="58"/>
  <c r="D10" i="58"/>
  <c r="D11" i="58"/>
  <c r="D12" i="58"/>
  <c r="D13" i="58"/>
  <c r="D14" i="58"/>
  <c r="D15" i="58"/>
  <c r="D16" i="58"/>
  <c r="D17" i="58"/>
  <c r="D18" i="58"/>
  <c r="D19" i="58"/>
  <c r="D20" i="58"/>
  <c r="D21" i="58"/>
  <c r="D22" i="58"/>
  <c r="D23" i="58"/>
  <c r="D24" i="58"/>
  <c r="D25" i="58"/>
  <c r="D26" i="58"/>
  <c r="D27" i="58"/>
  <c r="D28" i="58"/>
  <c r="D29" i="58"/>
  <c r="D30" i="58"/>
  <c r="D31" i="58"/>
  <c r="D32" i="58"/>
  <c r="D33" i="58"/>
  <c r="D34" i="58"/>
  <c r="D35" i="58"/>
  <c r="D36" i="58"/>
  <c r="D37" i="58"/>
  <c r="D38" i="58"/>
  <c r="D39" i="58"/>
  <c r="D40" i="58"/>
  <c r="D2" i="58"/>
  <c r="D7" i="56"/>
  <c r="D8" i="56"/>
  <c r="D9" i="56"/>
  <c r="D10" i="56"/>
  <c r="D11" i="56"/>
  <c r="D12" i="56"/>
  <c r="D13" i="56"/>
  <c r="D14" i="56"/>
  <c r="D15" i="56"/>
  <c r="D16" i="56"/>
  <c r="D17" i="56"/>
  <c r="D18" i="56"/>
  <c r="D19" i="56"/>
  <c r="D20" i="56"/>
  <c r="D21" i="56"/>
  <c r="D22" i="56"/>
  <c r="D23" i="56"/>
  <c r="D24" i="56"/>
  <c r="D25" i="56"/>
  <c r="D26" i="56"/>
  <c r="D27" i="56"/>
  <c r="D28" i="56"/>
  <c r="D29" i="56"/>
  <c r="D30" i="56"/>
  <c r="D31" i="56"/>
  <c r="D6" i="56"/>
  <c r="C12" i="41"/>
  <c r="C2" i="56"/>
  <c r="C3" i="56" s="1"/>
  <c r="C8" i="56" s="1"/>
  <c r="B3" i="45"/>
  <c r="C238" i="45" l="1"/>
  <c r="B237" i="45"/>
  <c r="C198" i="45"/>
  <c r="B197" i="45"/>
  <c r="C218" i="45"/>
  <c r="B217" i="45"/>
  <c r="G11" i="185"/>
  <c r="B9" i="45"/>
  <c r="C10" i="45"/>
  <c r="B173" i="45"/>
  <c r="C174" i="45"/>
  <c r="B58" i="45"/>
  <c r="C59" i="45"/>
  <c r="B158" i="45"/>
  <c r="C159" i="45"/>
  <c r="B127" i="45"/>
  <c r="C128" i="45"/>
  <c r="B128" i="45" s="1"/>
  <c r="B74" i="45"/>
  <c r="C75" i="45"/>
  <c r="C136" i="45"/>
  <c r="B136" i="45" s="1"/>
  <c r="B135" i="45"/>
  <c r="B118" i="45"/>
  <c r="C119" i="45"/>
  <c r="B106" i="45"/>
  <c r="C107" i="45"/>
  <c r="G15" i="185"/>
  <c r="C15" i="185"/>
  <c r="C11" i="185"/>
  <c r="D14" i="185"/>
  <c r="E14" i="185"/>
  <c r="D12" i="185"/>
  <c r="D13" i="185"/>
  <c r="E11" i="185"/>
  <c r="C14" i="185"/>
  <c r="E12" i="185"/>
  <c r="G13" i="185"/>
  <c r="F13" i="185"/>
  <c r="D11" i="185"/>
  <c r="B14" i="185"/>
  <c r="C12" i="185"/>
  <c r="G14" i="185"/>
  <c r="B13" i="185"/>
  <c r="B12" i="185"/>
  <c r="B11" i="185"/>
  <c r="F12" i="185"/>
  <c r="C13" i="185"/>
  <c r="D15" i="185"/>
  <c r="E13" i="185"/>
  <c r="F14" i="185"/>
  <c r="G12" i="185"/>
  <c r="F11" i="185"/>
  <c r="C6" i="60"/>
  <c r="E8" i="56"/>
  <c r="F8" i="56" s="1"/>
  <c r="C31" i="56"/>
  <c r="C23" i="56"/>
  <c r="C15" i="56"/>
  <c r="C7" i="56"/>
  <c r="C30" i="56"/>
  <c r="C22" i="56"/>
  <c r="C14" i="56"/>
  <c r="C29" i="56"/>
  <c r="C21" i="56"/>
  <c r="C13" i="56"/>
  <c r="C28" i="56"/>
  <c r="C20" i="56"/>
  <c r="C12" i="56"/>
  <c r="C6" i="56"/>
  <c r="C27" i="56"/>
  <c r="C19" i="56"/>
  <c r="C11" i="56"/>
  <c r="C26" i="56"/>
  <c r="C18" i="56"/>
  <c r="C10" i="56"/>
  <c r="C25" i="56"/>
  <c r="C17" i="56"/>
  <c r="C9" i="56"/>
  <c r="C24" i="56"/>
  <c r="C16" i="56"/>
  <c r="A3" i="45"/>
  <c r="D19" i="42"/>
  <c r="D20" i="42"/>
  <c r="D21" i="42"/>
  <c r="D22" i="42"/>
  <c r="D23" i="42"/>
  <c r="D24" i="42"/>
  <c r="D25" i="42"/>
  <c r="D26" i="42"/>
  <c r="D27" i="42"/>
  <c r="D28" i="42"/>
  <c r="D29" i="42"/>
  <c r="D30" i="42"/>
  <c r="D31" i="42"/>
  <c r="D32" i="42"/>
  <c r="D33" i="42"/>
  <c r="D34" i="42"/>
  <c r="D35" i="42"/>
  <c r="D36" i="42"/>
  <c r="D37" i="42"/>
  <c r="D38" i="42"/>
  <c r="D39" i="42"/>
  <c r="D40" i="42"/>
  <c r="D41" i="42"/>
  <c r="D42" i="42"/>
  <c r="D43" i="42"/>
  <c r="D44" i="42"/>
  <c r="D45" i="42"/>
  <c r="D46" i="42"/>
  <c r="D47" i="42"/>
  <c r="D48" i="42"/>
  <c r="D49" i="42"/>
  <c r="D50" i="42"/>
  <c r="D51" i="42"/>
  <c r="D52" i="42"/>
  <c r="D53" i="42"/>
  <c r="D54" i="42"/>
  <c r="D55" i="42"/>
  <c r="D56" i="42"/>
  <c r="D57" i="42"/>
  <c r="D58" i="42"/>
  <c r="D59" i="42"/>
  <c r="D60" i="42"/>
  <c r="D61" i="42"/>
  <c r="D62" i="42"/>
  <c r="D63" i="42"/>
  <c r="D64" i="42"/>
  <c r="D65" i="42"/>
  <c r="D66" i="42"/>
  <c r="D67" i="42"/>
  <c r="D68" i="42"/>
  <c r="D69" i="42"/>
  <c r="D70" i="42"/>
  <c r="D71" i="42"/>
  <c r="D72" i="42"/>
  <c r="D73" i="42"/>
  <c r="D74" i="42"/>
  <c r="D75" i="42"/>
  <c r="D76" i="42"/>
  <c r="D77" i="42"/>
  <c r="D78" i="42"/>
  <c r="D79" i="42"/>
  <c r="D80" i="42"/>
  <c r="D81" i="42"/>
  <c r="D82" i="42"/>
  <c r="D83" i="42"/>
  <c r="D84" i="42"/>
  <c r="D85" i="42"/>
  <c r="D86" i="42"/>
  <c r="D87" i="42"/>
  <c r="D88" i="42"/>
  <c r="D89" i="42"/>
  <c r="D90" i="42"/>
  <c r="D91" i="42"/>
  <c r="D92" i="42"/>
  <c r="D93" i="42"/>
  <c r="D94" i="42"/>
  <c r="D95" i="42"/>
  <c r="D18" i="42"/>
  <c r="C199" i="45" l="1"/>
  <c r="B198" i="45"/>
  <c r="C219" i="45"/>
  <c r="B218" i="45"/>
  <c r="C239" i="45"/>
  <c r="B239" i="45" s="1"/>
  <c r="B238" i="45"/>
  <c r="C11" i="45"/>
  <c r="B10" i="45"/>
  <c r="C175" i="45"/>
  <c r="B174" i="45"/>
  <c r="B107" i="45"/>
  <c r="C108" i="45"/>
  <c r="B75" i="45"/>
  <c r="C76" i="45"/>
  <c r="C60" i="45"/>
  <c r="B59" i="45"/>
  <c r="C120" i="45"/>
  <c r="B120" i="45" s="1"/>
  <c r="B119" i="45"/>
  <c r="B159" i="45"/>
  <c r="C160" i="45"/>
  <c r="B160" i="45" s="1"/>
  <c r="F15" i="185"/>
  <c r="B15" i="185"/>
  <c r="E15" i="185"/>
  <c r="A8" i="41"/>
  <c r="C8" i="41" s="1"/>
  <c r="E6" i="56"/>
  <c r="F6" i="56" s="1"/>
  <c r="E22" i="56"/>
  <c r="F22" i="56" s="1"/>
  <c r="E10" i="56"/>
  <c r="F10" i="56" s="1"/>
  <c r="E12" i="56"/>
  <c r="F12" i="56" s="1"/>
  <c r="E30" i="56"/>
  <c r="F30" i="56" s="1"/>
  <c r="E16" i="56"/>
  <c r="F16" i="56" s="1"/>
  <c r="E18" i="56"/>
  <c r="F18" i="56" s="1"/>
  <c r="E20" i="56"/>
  <c r="F20" i="56" s="1"/>
  <c r="E7" i="56"/>
  <c r="F7" i="56" s="1"/>
  <c r="E24" i="56"/>
  <c r="F24" i="56" s="1"/>
  <c r="E26" i="56"/>
  <c r="F26" i="56" s="1"/>
  <c r="E28" i="56"/>
  <c r="F28" i="56" s="1"/>
  <c r="E15" i="56"/>
  <c r="F15" i="56" s="1"/>
  <c r="E13" i="56"/>
  <c r="F13" i="56" s="1"/>
  <c r="E23" i="56"/>
  <c r="F23" i="56" s="1"/>
  <c r="E9" i="56"/>
  <c r="F9" i="56" s="1"/>
  <c r="E11" i="56"/>
  <c r="F11" i="56" s="1"/>
  <c r="E21" i="56"/>
  <c r="F21" i="56" s="1"/>
  <c r="E31" i="56"/>
  <c r="F31" i="56" s="1"/>
  <c r="E17" i="56"/>
  <c r="F17" i="56" s="1"/>
  <c r="E19" i="56"/>
  <c r="F19" i="56" s="1"/>
  <c r="E29" i="56"/>
  <c r="F29" i="56" s="1"/>
  <c r="E25" i="56"/>
  <c r="F25" i="56" s="1"/>
  <c r="E27" i="56"/>
  <c r="F27" i="56" s="1"/>
  <c r="E14" i="56"/>
  <c r="F14" i="56" s="1"/>
  <c r="A6" i="41"/>
  <c r="C220" i="45" l="1"/>
  <c r="B219" i="45"/>
  <c r="C200" i="45"/>
  <c r="B199" i="45"/>
  <c r="B175" i="45"/>
  <c r="C176" i="45"/>
  <c r="B176" i="45" s="1"/>
  <c r="C12" i="45"/>
  <c r="B11" i="45"/>
  <c r="C18" i="185" s="1"/>
  <c r="B60" i="45"/>
  <c r="C61" i="45"/>
  <c r="B76" i="45"/>
  <c r="C77" i="45"/>
  <c r="B108" i="45"/>
  <c r="C109" i="45"/>
  <c r="C16" i="185"/>
  <c r="D16" i="185"/>
  <c r="B16" i="185"/>
  <c r="G16" i="185"/>
  <c r="F16" i="185"/>
  <c r="E16" i="185"/>
  <c r="G23" i="56"/>
  <c r="A23" i="56" s="1"/>
  <c r="G8" i="56"/>
  <c r="A8" i="56" s="1"/>
  <c r="G6" i="56"/>
  <c r="A6" i="56" s="1"/>
  <c r="G26" i="56"/>
  <c r="A26" i="56" s="1"/>
  <c r="G27" i="56"/>
  <c r="A27" i="56" s="1"/>
  <c r="G9" i="56"/>
  <c r="A9" i="56" s="1"/>
  <c r="G18" i="56"/>
  <c r="A18" i="56" s="1"/>
  <c r="G10" i="56"/>
  <c r="A10" i="56" s="1"/>
  <c r="G17" i="56"/>
  <c r="A17" i="56" s="1"/>
  <c r="G16" i="56"/>
  <c r="A16" i="56" s="1"/>
  <c r="G31" i="56"/>
  <c r="A31" i="56" s="1"/>
  <c r="G29" i="56"/>
  <c r="A29" i="56" s="1"/>
  <c r="G21" i="56"/>
  <c r="A21" i="56" s="1"/>
  <c r="G7" i="56"/>
  <c r="A7" i="56" s="1"/>
  <c r="G30" i="56"/>
  <c r="A30" i="56" s="1"/>
  <c r="G25" i="56"/>
  <c r="A25" i="56" s="1"/>
  <c r="G22" i="56"/>
  <c r="A22" i="56" s="1"/>
  <c r="G15" i="56"/>
  <c r="A15" i="56" s="1"/>
  <c r="G14" i="56"/>
  <c r="A14" i="56" s="1"/>
  <c r="G11" i="56"/>
  <c r="A11" i="56" s="1"/>
  <c r="G28" i="56"/>
  <c r="A28" i="56" s="1"/>
  <c r="G20" i="56"/>
  <c r="A20" i="56" s="1"/>
  <c r="G12" i="56"/>
  <c r="A12" i="56" s="1"/>
  <c r="G24" i="56"/>
  <c r="A24" i="56" s="1"/>
  <c r="G19" i="56"/>
  <c r="A19" i="56" s="1"/>
  <c r="G13" i="56"/>
  <c r="A13" i="56" s="1"/>
  <c r="C201" i="45" l="1"/>
  <c r="B200" i="45"/>
  <c r="C221" i="45"/>
  <c r="B220" i="45"/>
  <c r="B12" i="45"/>
  <c r="C13" i="45"/>
  <c r="B109" i="45"/>
  <c r="C110" i="45"/>
  <c r="B110" i="45" s="1"/>
  <c r="B77" i="45"/>
  <c r="C78" i="45"/>
  <c r="B61" i="45"/>
  <c r="C62" i="45"/>
  <c r="B19" i="41"/>
  <c r="B27" i="41"/>
  <c r="B35" i="41"/>
  <c r="B20" i="41"/>
  <c r="B28" i="41"/>
  <c r="B36" i="41"/>
  <c r="B21" i="41"/>
  <c r="B29" i="41"/>
  <c r="B37" i="41"/>
  <c r="B22" i="41"/>
  <c r="B30" i="41"/>
  <c r="B38" i="41"/>
  <c r="B40" i="41"/>
  <c r="B23" i="41"/>
  <c r="B31" i="41"/>
  <c r="B39" i="41"/>
  <c r="B18" i="41"/>
  <c r="B24" i="41"/>
  <c r="B32" i="41"/>
  <c r="B25" i="41"/>
  <c r="B33" i="41"/>
  <c r="B26" i="41"/>
  <c r="B34" i="41"/>
  <c r="C202" i="45" l="1"/>
  <c r="B201" i="45"/>
  <c r="C222" i="45"/>
  <c r="B221" i="45"/>
  <c r="B13" i="45"/>
  <c r="C14" i="45"/>
  <c r="B62" i="45"/>
  <c r="C63" i="45"/>
  <c r="B78" i="45"/>
  <c r="C79" i="45"/>
  <c r="E4" i="58"/>
  <c r="G4" i="58" s="1"/>
  <c r="H4" i="58" s="1"/>
  <c r="E5" i="58"/>
  <c r="G5" i="58" s="1"/>
  <c r="E12" i="58"/>
  <c r="G12" i="58" s="1"/>
  <c r="E20" i="58"/>
  <c r="G20" i="58" s="1"/>
  <c r="E28" i="58"/>
  <c r="G28" i="58" s="1"/>
  <c r="E36" i="58"/>
  <c r="G36" i="58" s="1"/>
  <c r="E6" i="58"/>
  <c r="G6" i="58" s="1"/>
  <c r="E13" i="58"/>
  <c r="G13" i="58" s="1"/>
  <c r="E21" i="58"/>
  <c r="G21" i="58" s="1"/>
  <c r="E29" i="58"/>
  <c r="G29" i="58" s="1"/>
  <c r="E37" i="58"/>
  <c r="G37" i="58" s="1"/>
  <c r="E38" i="58"/>
  <c r="G38" i="58" s="1"/>
  <c r="E11" i="58"/>
  <c r="G11" i="58" s="1"/>
  <c r="E7" i="58"/>
  <c r="G7" i="58" s="1"/>
  <c r="E14" i="58"/>
  <c r="G14" i="58" s="1"/>
  <c r="E22" i="58"/>
  <c r="G22" i="58" s="1"/>
  <c r="E30" i="58"/>
  <c r="G30" i="58" s="1"/>
  <c r="E34" i="58"/>
  <c r="G34" i="58" s="1"/>
  <c r="E8" i="58"/>
  <c r="G8" i="58" s="1"/>
  <c r="E15" i="58"/>
  <c r="G15" i="58" s="1"/>
  <c r="E23" i="58"/>
  <c r="G23" i="58" s="1"/>
  <c r="E31" i="58"/>
  <c r="G31" i="58" s="1"/>
  <c r="E39" i="58"/>
  <c r="G39" i="58" s="1"/>
  <c r="E26" i="58"/>
  <c r="G26" i="58" s="1"/>
  <c r="E9" i="58"/>
  <c r="G9" i="58" s="1"/>
  <c r="E16" i="58"/>
  <c r="G16" i="58" s="1"/>
  <c r="E24" i="58"/>
  <c r="G24" i="58" s="1"/>
  <c r="E32" i="58"/>
  <c r="G32" i="58" s="1"/>
  <c r="E40" i="58"/>
  <c r="G40" i="58" s="1"/>
  <c r="E3" i="58"/>
  <c r="G3" i="58" s="1"/>
  <c r="E27" i="58"/>
  <c r="G27" i="58" s="1"/>
  <c r="E10" i="58"/>
  <c r="G10" i="58" s="1"/>
  <c r="E17" i="58"/>
  <c r="G17" i="58" s="1"/>
  <c r="E25" i="58"/>
  <c r="G25" i="58" s="1"/>
  <c r="E33" i="58"/>
  <c r="G33" i="58" s="1"/>
  <c r="E2" i="58"/>
  <c r="G2" i="58" s="1"/>
  <c r="E18" i="58"/>
  <c r="G18" i="58" s="1"/>
  <c r="E19" i="58"/>
  <c r="G19" i="58" s="1"/>
  <c r="E35" i="58"/>
  <c r="G35" i="58" s="1"/>
  <c r="C203" i="45" l="1"/>
  <c r="B202" i="45"/>
  <c r="C223" i="45"/>
  <c r="B223" i="45" s="1"/>
  <c r="B222" i="45"/>
  <c r="B14" i="45"/>
  <c r="C15" i="45"/>
  <c r="C80" i="45"/>
  <c r="B79" i="45"/>
  <c r="B63" i="45"/>
  <c r="C64" i="45"/>
  <c r="B64" i="45" s="1"/>
  <c r="H17" i="58"/>
  <c r="H30" i="58"/>
  <c r="H27" i="58"/>
  <c r="H26" i="58"/>
  <c r="H22" i="58"/>
  <c r="H13" i="58"/>
  <c r="H34" i="58"/>
  <c r="H21" i="58"/>
  <c r="H39" i="58"/>
  <c r="H6" i="58"/>
  <c r="H18" i="58"/>
  <c r="H40" i="58"/>
  <c r="H31" i="58"/>
  <c r="H7" i="58"/>
  <c r="H36" i="58"/>
  <c r="H9" i="58"/>
  <c r="H19" i="58"/>
  <c r="H32" i="58"/>
  <c r="H23" i="58"/>
  <c r="H11" i="58"/>
  <c r="H28" i="58"/>
  <c r="H10" i="58"/>
  <c r="H3" i="58"/>
  <c r="H2" i="58"/>
  <c r="H24" i="58"/>
  <c r="H15" i="58"/>
  <c r="H38" i="58"/>
  <c r="H20" i="58"/>
  <c r="H29" i="58"/>
  <c r="H35" i="58"/>
  <c r="H14" i="58"/>
  <c r="H33" i="58"/>
  <c r="H25" i="58"/>
  <c r="H16" i="58"/>
  <c r="H8" i="58"/>
  <c r="H37" i="58"/>
  <c r="H12" i="58"/>
  <c r="H5" i="58"/>
  <c r="B203" i="45" l="1"/>
  <c r="C204" i="45"/>
  <c r="B15" i="45"/>
  <c r="C16" i="45"/>
  <c r="B80" i="45"/>
  <c r="C81" i="45"/>
  <c r="J4" i="58" a="1"/>
  <c r="J4" i="58" s="1"/>
  <c r="A4" i="58" s="1"/>
  <c r="I4" i="58"/>
  <c r="I3" i="58"/>
  <c r="J3" i="58" a="1"/>
  <c r="J3" i="58" s="1"/>
  <c r="A3" i="58" s="1"/>
  <c r="J23" i="58" a="1"/>
  <c r="J23" i="58" s="1"/>
  <c r="A23" i="58" s="1"/>
  <c r="I23" i="58"/>
  <c r="J9" i="58" a="1"/>
  <c r="J9" i="58" s="1"/>
  <c r="A9" i="58" s="1"/>
  <c r="I9" i="58"/>
  <c r="I40" i="58"/>
  <c r="J40" i="58" a="1"/>
  <c r="J40" i="58" s="1"/>
  <c r="A40" i="58" s="1"/>
  <c r="J21" i="58" a="1"/>
  <c r="J21" i="58" s="1"/>
  <c r="A21" i="58" s="1"/>
  <c r="I21" i="58"/>
  <c r="I26" i="58"/>
  <c r="J26" i="58" a="1"/>
  <c r="J26" i="58" s="1"/>
  <c r="A26" i="58" s="1"/>
  <c r="J8" i="58" a="1"/>
  <c r="J8" i="58" s="1"/>
  <c r="A8" i="58" s="1"/>
  <c r="I8" i="58"/>
  <c r="J27" i="58" a="1"/>
  <c r="J27" i="58" s="1"/>
  <c r="A27" i="58" s="1"/>
  <c r="I27" i="58"/>
  <c r="J16" i="58" a="1"/>
  <c r="J16" i="58" s="1"/>
  <c r="A16" i="58" s="1"/>
  <c r="I16" i="58"/>
  <c r="J10" i="58" a="1"/>
  <c r="J10" i="58" s="1"/>
  <c r="A10" i="58" s="1"/>
  <c r="I10" i="58"/>
  <c r="I18" i="58"/>
  <c r="J18" i="58" a="1"/>
  <c r="J18" i="58" s="1"/>
  <c r="A18" i="58" s="1"/>
  <c r="J29" i="58" a="1"/>
  <c r="J29" i="58" s="1"/>
  <c r="A29" i="58" s="1"/>
  <c r="I29" i="58"/>
  <c r="J28" i="58" a="1"/>
  <c r="J28" i="58" s="1"/>
  <c r="A28" i="58" s="1"/>
  <c r="I28" i="58"/>
  <c r="I7" i="58"/>
  <c r="J7" i="58" a="1"/>
  <c r="J7" i="58" s="1"/>
  <c r="A7" i="58" s="1"/>
  <c r="J13" i="58" a="1"/>
  <c r="J13" i="58" s="1"/>
  <c r="A13" i="58" s="1"/>
  <c r="I13" i="58"/>
  <c r="J30" i="58" a="1"/>
  <c r="J30" i="58" s="1"/>
  <c r="A30" i="58" s="1"/>
  <c r="I30" i="58"/>
  <c r="I38" i="58"/>
  <c r="J38" i="58" a="1"/>
  <c r="J38" i="58" s="1"/>
  <c r="A38" i="58" s="1"/>
  <c r="I35" i="58"/>
  <c r="J35" i="58" a="1"/>
  <c r="J35" i="58" s="1"/>
  <c r="A35" i="58" s="1"/>
  <c r="I32" i="58"/>
  <c r="J32" i="58" a="1"/>
  <c r="J32" i="58" s="1"/>
  <c r="A32" i="58" s="1"/>
  <c r="I34" i="58"/>
  <c r="J34" i="58" a="1"/>
  <c r="J34" i="58" s="1"/>
  <c r="A34" i="58" s="1"/>
  <c r="J25" i="58" a="1"/>
  <c r="J25" i="58" s="1"/>
  <c r="A25" i="58" s="1"/>
  <c r="I25" i="58"/>
  <c r="I24" i="58"/>
  <c r="J24" i="58" a="1"/>
  <c r="J24" i="58" s="1"/>
  <c r="A24" i="58" s="1"/>
  <c r="I19" i="58"/>
  <c r="J19" i="58" a="1"/>
  <c r="J19" i="58" s="1"/>
  <c r="A19" i="58" s="1"/>
  <c r="I6" i="58"/>
  <c r="J6" i="58" a="1"/>
  <c r="J6" i="58" s="1"/>
  <c r="A6" i="58" s="1"/>
  <c r="J14" i="58" a="1"/>
  <c r="J14" i="58" s="1"/>
  <c r="A14" i="58" s="1"/>
  <c r="I14" i="58"/>
  <c r="I5" i="58"/>
  <c r="J5" i="58" a="1"/>
  <c r="J5" i="58" s="1"/>
  <c r="A5" i="58" s="1"/>
  <c r="J15" i="58" a="1"/>
  <c r="J15" i="58" s="1"/>
  <c r="A15" i="58" s="1"/>
  <c r="I15" i="58"/>
  <c r="I36" i="58"/>
  <c r="J36" i="58" a="1"/>
  <c r="J36" i="58" s="1"/>
  <c r="A36" i="58" s="1"/>
  <c r="I12" i="58"/>
  <c r="J12" i="58" a="1"/>
  <c r="J12" i="58" s="1"/>
  <c r="A12" i="58" s="1"/>
  <c r="I37" i="58"/>
  <c r="J37" i="58" a="1"/>
  <c r="J37" i="58" s="1"/>
  <c r="A37" i="58" s="1"/>
  <c r="J33" i="58" a="1"/>
  <c r="J33" i="58" s="1"/>
  <c r="A33" i="58" s="1"/>
  <c r="I33" i="58"/>
  <c r="J20" i="58" a="1"/>
  <c r="J20" i="58" s="1"/>
  <c r="A20" i="58" s="1"/>
  <c r="I20" i="58"/>
  <c r="J2" i="58" a="1"/>
  <c r="J2" i="58" s="1"/>
  <c r="A2" i="58" s="1"/>
  <c r="I2" i="58"/>
  <c r="I11" i="58"/>
  <c r="J11" i="58" a="1"/>
  <c r="J11" i="58" s="1"/>
  <c r="A11" i="58" s="1"/>
  <c r="J31" i="58" a="1"/>
  <c r="J31" i="58" s="1"/>
  <c r="A31" i="58" s="1"/>
  <c r="I31" i="58"/>
  <c r="J39" i="58" a="1"/>
  <c r="J39" i="58" s="1"/>
  <c r="A39" i="58" s="1"/>
  <c r="I39" i="58"/>
  <c r="J22" i="58" a="1"/>
  <c r="J22" i="58" s="1"/>
  <c r="A22" i="58" s="1"/>
  <c r="I22" i="58"/>
  <c r="J17" i="58" a="1"/>
  <c r="J17" i="58" s="1"/>
  <c r="A17" i="58" s="1"/>
  <c r="I17" i="58"/>
  <c r="B204" i="45" l="1"/>
  <c r="C205" i="45"/>
  <c r="B16" i="45"/>
  <c r="C17" i="45"/>
  <c r="B81" i="45"/>
  <c r="C82" i="45"/>
  <c r="D40" i="41"/>
  <c r="D38" i="41"/>
  <c r="D30" i="41"/>
  <c r="D22" i="41"/>
  <c r="D37" i="41"/>
  <c r="D29" i="41"/>
  <c r="D21" i="41"/>
  <c r="D36" i="41"/>
  <c r="D28" i="41"/>
  <c r="D20" i="41"/>
  <c r="D24" i="41"/>
  <c r="D35" i="41"/>
  <c r="D27" i="41"/>
  <c r="D19" i="41"/>
  <c r="D23" i="41"/>
  <c r="D34" i="41"/>
  <c r="D26" i="41"/>
  <c r="D18" i="41"/>
  <c r="D32" i="41"/>
  <c r="D31" i="41"/>
  <c r="D33" i="41"/>
  <c r="D25" i="41"/>
  <c r="D39" i="41"/>
  <c r="C206" i="45" l="1"/>
  <c r="B205" i="45"/>
  <c r="C18" i="45"/>
  <c r="B17" i="45"/>
  <c r="B82" i="45"/>
  <c r="C83" i="45"/>
  <c r="E17" i="185"/>
  <c r="B17" i="185"/>
  <c r="D17" i="185"/>
  <c r="C207" i="45" l="1"/>
  <c r="B206" i="45"/>
  <c r="B18" i="45"/>
  <c r="C19" i="45"/>
  <c r="B83" i="45"/>
  <c r="C84" i="45"/>
  <c r="E18" i="185"/>
  <c r="F17" i="185"/>
  <c r="C17" i="185"/>
  <c r="G17" i="185"/>
  <c r="B207" i="45" l="1"/>
  <c r="C208" i="45"/>
  <c r="B208" i="45" s="1"/>
  <c r="C20" i="45"/>
  <c r="B19" i="45"/>
  <c r="B84" i="45"/>
  <c r="C85" i="45"/>
  <c r="F18" i="185"/>
  <c r="G18" i="185"/>
  <c r="F19" i="185"/>
  <c r="D18" i="185"/>
  <c r="B18" i="185"/>
  <c r="B20" i="45" l="1"/>
  <c r="C21" i="45"/>
  <c r="B85" i="45"/>
  <c r="C86" i="45"/>
  <c r="D19" i="185"/>
  <c r="C20" i="185"/>
  <c r="E19" i="185"/>
  <c r="C19" i="185"/>
  <c r="G19" i="185"/>
  <c r="B21" i="45" l="1"/>
  <c r="C22" i="45"/>
  <c r="B86" i="45"/>
  <c r="C87" i="45"/>
  <c r="F20" i="185"/>
  <c r="E20" i="185"/>
  <c r="G20" i="185"/>
  <c r="B22" i="45" l="1"/>
  <c r="C23" i="45"/>
  <c r="C88" i="45"/>
  <c r="B87" i="45"/>
  <c r="D21" i="185"/>
  <c r="B21" i="185"/>
  <c r="E21" i="185"/>
  <c r="F22" i="185"/>
  <c r="B22" i="185"/>
  <c r="D22" i="185"/>
  <c r="G22" i="185"/>
  <c r="E22" i="185"/>
  <c r="C21" i="185"/>
  <c r="F21" i="185"/>
  <c r="C22" i="185"/>
  <c r="G21" i="185"/>
  <c r="B23" i="45" l="1"/>
  <c r="C24" i="45"/>
  <c r="B24" i="45" s="1"/>
  <c r="B88" i="45"/>
  <c r="C89" i="45"/>
  <c r="B19" i="185"/>
  <c r="D20" i="185"/>
  <c r="B20" i="185"/>
  <c r="E14" i="189"/>
  <c r="C29" i="194"/>
  <c r="B21" i="192"/>
  <c r="C12" i="186"/>
  <c r="B23" i="194"/>
  <c r="C12" i="194"/>
  <c r="D11" i="192"/>
  <c r="F11" i="190"/>
  <c r="D16" i="192"/>
  <c r="E21" i="194"/>
  <c r="G17" i="194"/>
  <c r="D12" i="188"/>
  <c r="F11" i="191"/>
  <c r="F17" i="192"/>
  <c r="B21" i="194"/>
  <c r="G19" i="194"/>
  <c r="B16" i="190"/>
  <c r="G11" i="187"/>
  <c r="E11" i="188"/>
  <c r="B11" i="191"/>
  <c r="G13" i="190"/>
  <c r="D24" i="192"/>
  <c r="C16" i="190"/>
  <c r="C17" i="192"/>
  <c r="C13" i="189"/>
  <c r="F16" i="194"/>
  <c r="F22" i="192"/>
  <c r="F12" i="188"/>
  <c r="C12" i="189"/>
  <c r="E13" i="192"/>
  <c r="B11" i="189"/>
  <c r="B15" i="190"/>
  <c r="B13" i="192"/>
  <c r="B11" i="187"/>
  <c r="B14" i="192"/>
  <c r="G22" i="194"/>
  <c r="G12" i="186"/>
  <c r="G15" i="192"/>
  <c r="E11" i="190"/>
  <c r="C13" i="190"/>
  <c r="G21" i="194"/>
  <c r="C18" i="194"/>
  <c r="D28" i="194"/>
  <c r="C13" i="192"/>
  <c r="E11" i="191"/>
  <c r="G15" i="194"/>
  <c r="B11" i="186"/>
  <c r="G12" i="193"/>
  <c r="E19" i="194"/>
  <c r="C11" i="191"/>
  <c r="F11" i="186"/>
  <c r="D30" i="194"/>
  <c r="E15" i="189"/>
  <c r="E11" i="186"/>
  <c r="G11" i="194"/>
  <c r="E17" i="194"/>
  <c r="D17" i="192"/>
  <c r="D11" i="194"/>
  <c r="G12" i="190"/>
  <c r="G18" i="194"/>
  <c r="F11" i="188"/>
  <c r="D14" i="189"/>
  <c r="E29" i="194"/>
  <c r="D24" i="194"/>
  <c r="G12" i="188"/>
  <c r="D26" i="194"/>
  <c r="G14" i="192"/>
  <c r="D14" i="190"/>
  <c r="G11" i="191"/>
  <c r="D22" i="192"/>
  <c r="C11" i="189"/>
  <c r="C15" i="190"/>
  <c r="G12" i="192"/>
  <c r="G12" i="194"/>
  <c r="B11" i="193"/>
  <c r="D18" i="192"/>
  <c r="F15" i="192"/>
  <c r="D18" i="194"/>
  <c r="F12" i="189"/>
  <c r="C24" i="194"/>
  <c r="F12" i="193"/>
  <c r="C28" i="194"/>
  <c r="E11" i="193"/>
  <c r="F14" i="192"/>
  <c r="F14" i="190"/>
  <c r="F30" i="194"/>
  <c r="D19" i="192"/>
  <c r="B12" i="187"/>
  <c r="E11" i="194"/>
  <c r="D11" i="191"/>
  <c r="B17" i="194"/>
  <c r="E30" i="194"/>
  <c r="B25" i="194"/>
  <c r="C24" i="192"/>
  <c r="E12" i="192"/>
  <c r="G20" i="194"/>
  <c r="C15" i="189"/>
  <c r="D16" i="190"/>
  <c r="F11" i="194"/>
  <c r="G13" i="192"/>
  <c r="C12" i="192"/>
  <c r="B15" i="192"/>
  <c r="F11" i="193"/>
  <c r="D11" i="186"/>
  <c r="F26" i="194"/>
  <c r="G21" i="192"/>
  <c r="D12" i="189"/>
  <c r="C11" i="188"/>
  <c r="B12" i="191"/>
  <c r="G14" i="190"/>
  <c r="B17" i="192"/>
  <c r="D15" i="192"/>
  <c r="B30" i="194"/>
  <c r="G23" i="194"/>
  <c r="E14" i="192"/>
  <c r="D17" i="194"/>
  <c r="C16" i="192"/>
  <c r="F16" i="190"/>
  <c r="D11" i="189"/>
  <c r="B19" i="194"/>
  <c r="C14" i="192"/>
  <c r="F16" i="192"/>
  <c r="F19" i="194"/>
  <c r="E12" i="187"/>
  <c r="D12" i="194"/>
  <c r="F24" i="194"/>
  <c r="E13" i="194"/>
  <c r="F11" i="187"/>
  <c r="G29" i="194"/>
  <c r="G16" i="190"/>
  <c r="C20" i="194"/>
  <c r="B13" i="190"/>
  <c r="F17" i="194"/>
  <c r="E17" i="192"/>
  <c r="F18" i="192"/>
  <c r="C30" i="194"/>
  <c r="G30" i="194"/>
  <c r="B12" i="194"/>
  <c r="B13" i="189"/>
  <c r="F12" i="194"/>
  <c r="C12" i="193"/>
  <c r="C23" i="194"/>
  <c r="D15" i="190"/>
  <c r="E14" i="194"/>
  <c r="E12" i="186"/>
  <c r="B11" i="188"/>
  <c r="F29" i="194"/>
  <c r="G20" i="192"/>
  <c r="D25" i="194"/>
  <c r="B22" i="194"/>
  <c r="E24" i="192"/>
  <c r="D12" i="192"/>
  <c r="F23" i="194"/>
  <c r="D11" i="193"/>
  <c r="G17" i="192"/>
  <c r="G11" i="190"/>
  <c r="F24" i="192"/>
  <c r="E15" i="190"/>
  <c r="E23" i="192"/>
  <c r="B14" i="190"/>
  <c r="F20" i="192"/>
  <c r="B16" i="192"/>
  <c r="F21" i="194"/>
  <c r="C11" i="187"/>
  <c r="E15" i="194"/>
  <c r="F14" i="194"/>
  <c r="E20" i="194"/>
  <c r="B12" i="190"/>
  <c r="E22" i="194"/>
  <c r="D14" i="192"/>
  <c r="C14" i="190"/>
  <c r="C15" i="192"/>
  <c r="B20" i="192"/>
  <c r="G27" i="194"/>
  <c r="F22" i="194"/>
  <c r="B18" i="194"/>
  <c r="G15" i="190"/>
  <c r="C17" i="194"/>
  <c r="E18" i="194"/>
  <c r="G28" i="194"/>
  <c r="B27" i="194"/>
  <c r="G14" i="189"/>
  <c r="D12" i="190"/>
  <c r="C20" i="192"/>
  <c r="D12" i="186"/>
  <c r="C15" i="194"/>
  <c r="F13" i="192"/>
  <c r="C16" i="194"/>
  <c r="E12" i="191"/>
  <c r="B13" i="194"/>
  <c r="C11" i="194"/>
  <c r="G13" i="189"/>
  <c r="D22" i="194"/>
  <c r="C14" i="194"/>
  <c r="F12" i="186"/>
  <c r="G26" i="194"/>
  <c r="C26" i="194"/>
  <c r="E12" i="193"/>
  <c r="E19" i="192"/>
  <c r="D13" i="190"/>
  <c r="D12" i="191"/>
  <c r="F13" i="189"/>
  <c r="B24" i="194"/>
  <c r="B11" i="194"/>
  <c r="F25" i="194"/>
  <c r="G22" i="192"/>
  <c r="C21" i="194"/>
  <c r="E12" i="190"/>
  <c r="F15" i="194"/>
  <c r="F15" i="190"/>
  <c r="C12" i="188"/>
  <c r="B12" i="188"/>
  <c r="G18" i="192"/>
  <c r="F18" i="194"/>
  <c r="D13" i="194"/>
  <c r="E18" i="192"/>
  <c r="B12" i="186"/>
  <c r="C11" i="190"/>
  <c r="G24" i="194"/>
  <c r="F13" i="194"/>
  <c r="E16" i="194"/>
  <c r="E14" i="190"/>
  <c r="B24" i="192"/>
  <c r="C27" i="194"/>
  <c r="E12" i="188"/>
  <c r="E16" i="192"/>
  <c r="E11" i="189"/>
  <c r="G12" i="189"/>
  <c r="C19" i="194"/>
  <c r="B28" i="194"/>
  <c r="E12" i="189"/>
  <c r="E21" i="192"/>
  <c r="D21" i="192"/>
  <c r="E24" i="194"/>
  <c r="D13" i="189"/>
  <c r="E15" i="192"/>
  <c r="E25" i="194"/>
  <c r="G25" i="194"/>
  <c r="B14" i="194"/>
  <c r="B18" i="192"/>
  <c r="G11" i="186"/>
  <c r="E11" i="192"/>
  <c r="D11" i="190"/>
  <c r="D23" i="192"/>
  <c r="B19" i="192"/>
  <c r="C21" i="192"/>
  <c r="G16" i="194"/>
  <c r="E11" i="187"/>
  <c r="B11" i="192"/>
  <c r="D14" i="194"/>
  <c r="C18" i="192"/>
  <c r="E28" i="194"/>
  <c r="D16" i="194"/>
  <c r="C19" i="192"/>
  <c r="F11" i="189"/>
  <c r="B22" i="192"/>
  <c r="C12" i="191"/>
  <c r="F13" i="190"/>
  <c r="E16" i="190"/>
  <c r="F23" i="192"/>
  <c r="G24" i="192"/>
  <c r="G23" i="192"/>
  <c r="G19" i="192"/>
  <c r="D11" i="187"/>
  <c r="F12" i="190"/>
  <c r="E27" i="194"/>
  <c r="B12" i="189"/>
  <c r="B23" i="192"/>
  <c r="C12" i="190"/>
  <c r="G11" i="188"/>
  <c r="E13" i="190"/>
  <c r="D20" i="194"/>
  <c r="E12" i="194"/>
  <c r="D12" i="187"/>
  <c r="F12" i="187"/>
  <c r="F15" i="189"/>
  <c r="D15" i="189"/>
  <c r="G13" i="194"/>
  <c r="E20" i="192"/>
  <c r="B29" i="194"/>
  <c r="E23" i="194"/>
  <c r="C11" i="192"/>
  <c r="B15" i="189"/>
  <c r="B12" i="192"/>
  <c r="D12" i="193"/>
  <c r="D20" i="192"/>
  <c r="F12" i="191"/>
  <c r="C22" i="194"/>
  <c r="F11" i="192"/>
  <c r="B20" i="194"/>
  <c r="D27" i="194"/>
  <c r="G11" i="193"/>
  <c r="C14" i="189"/>
  <c r="D19" i="194"/>
  <c r="B15" i="194"/>
  <c r="F12" i="192"/>
  <c r="F14" i="189"/>
  <c r="D29" i="194"/>
  <c r="D21" i="194"/>
  <c r="B16" i="194"/>
  <c r="G12" i="191"/>
  <c r="C13" i="194"/>
  <c r="C11" i="193"/>
  <c r="G15" i="189"/>
  <c r="C11" i="186"/>
  <c r="C12" i="187"/>
  <c r="E26" i="194"/>
  <c r="G11" i="189" l="1"/>
  <c r="B14" i="189"/>
  <c r="F27" i="194"/>
  <c r="D23" i="194"/>
  <c r="F21" i="192"/>
  <c r="B26" i="194"/>
  <c r="B11" i="190"/>
  <c r="B12" i="193"/>
  <c r="G16" i="192"/>
  <c r="E13" i="189"/>
  <c r="G14" i="194"/>
  <c r="F19" i="192"/>
  <c r="C25" i="194"/>
  <c r="F28" i="194"/>
  <c r="G11" i="192"/>
  <c r="E22" i="192"/>
  <c r="F20" i="194"/>
  <c r="D15" i="194"/>
  <c r="C22" i="192"/>
  <c r="D11" i="188"/>
  <c r="D13" i="192"/>
  <c r="G12" i="187"/>
  <c r="C23" i="192"/>
  <c r="B89" i="45"/>
  <c r="E31" i="194" s="1"/>
  <c r="C90" i="45"/>
  <c r="G31" i="194"/>
  <c r="B31" i="194" l="1"/>
  <c r="C31" i="194"/>
  <c r="B90" i="45"/>
  <c r="G32" i="194" s="1"/>
  <c r="C91" i="45"/>
  <c r="D31" i="194"/>
  <c r="F31" i="194"/>
  <c r="C32" i="194"/>
  <c r="F32" i="194"/>
  <c r="D32" i="194"/>
  <c r="E32" i="194" l="1"/>
  <c r="B32" i="194"/>
  <c r="B91" i="45"/>
  <c r="C33" i="194" s="1"/>
  <c r="C92" i="45"/>
  <c r="D33" i="194"/>
  <c r="E33" i="194"/>
  <c r="F33" i="194"/>
  <c r="G33" i="194" l="1"/>
  <c r="B33" i="194"/>
  <c r="B92" i="45"/>
  <c r="B34" i="194" s="1"/>
  <c r="C93" i="45"/>
  <c r="D34" i="194" l="1"/>
  <c r="E34" i="194"/>
  <c r="G34" i="194"/>
  <c r="F34" i="194"/>
  <c r="C34" i="194"/>
  <c r="B93" i="45"/>
  <c r="B35" i="194" s="1"/>
  <c r="C94" i="45"/>
  <c r="E35" i="194"/>
  <c r="B94" i="45" l="1"/>
  <c r="C95" i="45"/>
  <c r="B95" i="45" s="1"/>
  <c r="G35" i="194"/>
  <c r="C35" i="194"/>
  <c r="D35" i="194"/>
  <c r="F35" i="194"/>
  <c r="C28" i="185"/>
  <c r="E27" i="185"/>
  <c r="D27" i="185"/>
  <c r="F23" i="185"/>
  <c r="G23" i="185"/>
  <c r="D24" i="185"/>
  <c r="G24" i="185"/>
  <c r="B26" i="185"/>
  <c r="C24" i="185"/>
  <c r="F25" i="185"/>
  <c r="E24" i="185"/>
  <c r="F24" i="185"/>
  <c r="B23" i="185"/>
  <c r="B24" i="185"/>
  <c r="F26" i="185"/>
  <c r="D25" i="185"/>
  <c r="G26" i="185"/>
  <c r="E23" i="185"/>
  <c r="B25" i="185"/>
  <c r="C25" i="185"/>
  <c r="C23" i="185"/>
  <c r="G25" i="185"/>
  <c r="E26" i="185"/>
  <c r="C26" i="185"/>
  <c r="E25" i="185"/>
  <c r="B27" i="185"/>
  <c r="D26" i="185"/>
  <c r="C27" i="185"/>
  <c r="F28" i="185"/>
  <c r="D23" i="185"/>
  <c r="G28" i="185"/>
  <c r="F27" i="185"/>
  <c r="G26" i="60"/>
  <c r="D34" i="197"/>
  <c r="D31" i="195"/>
  <c r="C23" i="206"/>
  <c r="F16" i="223"/>
  <c r="E21" i="226"/>
  <c r="C13" i="193"/>
  <c r="D35" i="225"/>
  <c r="C12" i="213"/>
  <c r="G35" i="206"/>
  <c r="D20" i="201"/>
  <c r="E13" i="201"/>
  <c r="C39" i="217"/>
  <c r="E25" i="190"/>
  <c r="D33" i="210"/>
  <c r="G11" i="221"/>
  <c r="C11" i="203"/>
  <c r="D29" i="199"/>
  <c r="C35" i="190"/>
  <c r="C20" i="214"/>
  <c r="E22" i="210"/>
  <c r="D32" i="222"/>
  <c r="B19" i="222"/>
  <c r="E28" i="221"/>
  <c r="B16" i="203"/>
  <c r="G25" i="221"/>
  <c r="F24" i="195"/>
  <c r="F24" i="189"/>
  <c r="E34" i="217"/>
  <c r="C25" i="214"/>
  <c r="D32" i="211"/>
  <c r="B40" i="219"/>
  <c r="B19" i="207"/>
  <c r="C11" i="226"/>
  <c r="G36" i="222"/>
  <c r="E11" i="195"/>
  <c r="G29" i="185"/>
  <c r="F19" i="222"/>
  <c r="E36" i="211"/>
  <c r="F18" i="213"/>
  <c r="F14" i="211"/>
  <c r="F16" i="217"/>
  <c r="C40" i="214"/>
  <c r="B34" i="204"/>
  <c r="F25" i="197"/>
  <c r="C12" i="224"/>
  <c r="B37" i="209"/>
  <c r="B20" i="201"/>
  <c r="G20" i="216"/>
  <c r="B13" i="205"/>
  <c r="C26" i="191"/>
  <c r="F24" i="219"/>
  <c r="G14" i="196"/>
  <c r="C37" i="216"/>
  <c r="D35" i="208"/>
  <c r="G30" i="211"/>
  <c r="F18" i="221"/>
  <c r="E19" i="205"/>
  <c r="F21" i="222"/>
  <c r="F24" i="217"/>
  <c r="E26" i="211"/>
  <c r="D36" i="192"/>
  <c r="B28" i="202"/>
  <c r="B18" i="209"/>
  <c r="G24" i="198"/>
  <c r="B36" i="223"/>
  <c r="B39" i="212"/>
  <c r="F32" i="225"/>
  <c r="G21" i="223"/>
  <c r="B28" i="60"/>
  <c r="D13" i="197"/>
  <c r="F35" i="192"/>
  <c r="D31" i="222"/>
  <c r="C25" i="224"/>
  <c r="E15" i="204"/>
  <c r="G34" i="201"/>
  <c r="C39" i="207"/>
  <c r="D29" i="216"/>
  <c r="C31" i="222"/>
  <c r="E22" i="189"/>
  <c r="E24" i="208"/>
  <c r="G16" i="218"/>
  <c r="G22" i="196"/>
  <c r="E36" i="207"/>
  <c r="C31" i="186"/>
  <c r="D17" i="225"/>
  <c r="E39" i="207"/>
  <c r="B24" i="215"/>
  <c r="C27" i="215"/>
  <c r="E38" i="206"/>
  <c r="F27" i="216"/>
  <c r="C20" i="226"/>
  <c r="F25" i="198"/>
  <c r="C33" i="213"/>
  <c r="D32" i="189"/>
  <c r="B35" i="185"/>
  <c r="G38" i="189"/>
  <c r="E12" i="226"/>
  <c r="D34" i="219"/>
  <c r="C20" i="218"/>
  <c r="E24" i="188"/>
  <c r="C38" i="207"/>
  <c r="C37" i="189"/>
  <c r="C20" i="197"/>
  <c r="C24" i="215"/>
  <c r="E29" i="225"/>
  <c r="F38" i="222"/>
  <c r="E19" i="210"/>
  <c r="C11" i="200"/>
  <c r="C36" i="226"/>
  <c r="D37" i="189"/>
  <c r="E14" i="186"/>
  <c r="E24" i="216"/>
  <c r="E32" i="191"/>
  <c r="B18" i="208"/>
  <c r="F21" i="201"/>
  <c r="G33" i="215"/>
  <c r="G23" i="196"/>
  <c r="E17" i="224"/>
  <c r="D38" i="196"/>
  <c r="G20" i="221"/>
  <c r="E29" i="219"/>
  <c r="B24" i="189"/>
  <c r="G16" i="186"/>
  <c r="E22" i="224"/>
  <c r="C34" i="213"/>
  <c r="B22" i="203"/>
  <c r="E30" i="204"/>
  <c r="D17" i="213"/>
  <c r="F40" i="211"/>
  <c r="D28" i="205"/>
  <c r="E28" i="196"/>
  <c r="G19" i="193"/>
  <c r="E31" i="217"/>
  <c r="C35" i="216"/>
  <c r="E25" i="209"/>
  <c r="F26" i="187"/>
  <c r="G17" i="219"/>
  <c r="C22" i="212"/>
  <c r="D35" i="224"/>
  <c r="F25" i="213"/>
  <c r="D18" i="191"/>
  <c r="C30" i="221"/>
  <c r="C12" i="212"/>
  <c r="B31" i="192"/>
  <c r="E31" i="216"/>
  <c r="D34" i="221"/>
  <c r="E38" i="202"/>
  <c r="C32" i="203"/>
  <c r="B24" i="190"/>
  <c r="B39" i="205"/>
  <c r="E23" i="212"/>
  <c r="F39" i="186"/>
  <c r="F11" i="205"/>
  <c r="C11" i="220"/>
  <c r="E17" i="189"/>
  <c r="G39" i="207"/>
  <c r="B12" i="224"/>
  <c r="F31" i="187"/>
  <c r="D24" i="203"/>
  <c r="G16" i="209"/>
  <c r="B19" i="208"/>
  <c r="D36" i="216"/>
  <c r="F16" i="212"/>
  <c r="G14" i="199"/>
  <c r="D15" i="186"/>
  <c r="E30" i="193"/>
  <c r="D16" i="199"/>
  <c r="F16" i="204"/>
  <c r="F37" i="198"/>
  <c r="E38" i="204"/>
  <c r="D16" i="208"/>
  <c r="E16" i="196"/>
  <c r="C20" i="217"/>
  <c r="F31" i="217"/>
  <c r="E13" i="211"/>
  <c r="D27" i="204"/>
  <c r="G20" i="225"/>
  <c r="B21" i="214"/>
  <c r="B30" i="222"/>
  <c r="G21" i="211"/>
  <c r="G21" i="200"/>
  <c r="B37" i="223"/>
  <c r="F20" i="225"/>
  <c r="E23" i="191"/>
  <c r="F24" i="188"/>
  <c r="B18" i="211"/>
  <c r="G25" i="205"/>
  <c r="G32" i="203"/>
  <c r="B13" i="202"/>
  <c r="G17" i="221"/>
  <c r="B13" i="187"/>
  <c r="D16" i="224"/>
  <c r="F18" i="199"/>
  <c r="C22" i="188"/>
  <c r="E33" i="200"/>
  <c r="E15" i="187"/>
  <c r="E30" i="219"/>
  <c r="E18" i="211"/>
  <c r="C22" i="211"/>
  <c r="B35" i="190"/>
  <c r="E23" i="209"/>
  <c r="B21" i="212"/>
  <c r="C19" i="189"/>
  <c r="D28" i="226"/>
  <c r="B35" i="197"/>
  <c r="D17" i="196"/>
  <c r="E18" i="204"/>
  <c r="C20" i="211"/>
  <c r="B17" i="201"/>
  <c r="B21" i="201"/>
  <c r="E23" i="189"/>
  <c r="F22" i="202"/>
  <c r="G20" i="226"/>
  <c r="C33" i="216"/>
  <c r="B12" i="220"/>
  <c r="C30" i="188"/>
  <c r="B31" i="188"/>
  <c r="B18" i="197"/>
  <c r="B22" i="213"/>
  <c r="E11" i="220"/>
  <c r="B39" i="222"/>
  <c r="C40" i="189"/>
  <c r="E16" i="200"/>
  <c r="B34" i="215"/>
  <c r="C14" i="221"/>
  <c r="E30" i="216"/>
  <c r="F26" i="198"/>
  <c r="D17" i="206"/>
  <c r="F12" i="215"/>
  <c r="C15" i="211"/>
  <c r="C39" i="194"/>
  <c r="F11" i="213"/>
  <c r="E30" i="185"/>
  <c r="E33" i="226"/>
  <c r="D12" i="215"/>
  <c r="B17" i="221"/>
  <c r="B39" i="219"/>
  <c r="G13" i="203"/>
  <c r="G17" i="197"/>
  <c r="F21" i="198"/>
  <c r="D18" i="223"/>
  <c r="E13" i="204"/>
  <c r="G26" i="203"/>
  <c r="B13" i="226"/>
  <c r="B17" i="204"/>
  <c r="G36" i="224"/>
  <c r="D13" i="203"/>
  <c r="E22" i="225"/>
  <c r="D25" i="216"/>
  <c r="C33" i="192"/>
  <c r="F37" i="220"/>
  <c r="B26" i="191"/>
  <c r="B23" i="215"/>
  <c r="B17" i="212"/>
  <c r="B29" i="195"/>
  <c r="B39" i="201"/>
  <c r="C40" i="210"/>
  <c r="G21" i="202"/>
  <c r="G15" i="208"/>
  <c r="G18" i="189"/>
  <c r="C29" i="222"/>
  <c r="C21" i="219"/>
  <c r="B27" i="226"/>
  <c r="B21" i="207"/>
  <c r="E38" i="217"/>
  <c r="F27" i="213"/>
  <c r="B28" i="190"/>
  <c r="B16" i="201"/>
  <c r="G37" i="219"/>
  <c r="F21" i="200"/>
  <c r="F25" i="208"/>
  <c r="C22" i="201"/>
  <c r="C31" i="198"/>
  <c r="E33" i="195"/>
  <c r="G40" i="60"/>
  <c r="F36" i="60"/>
  <c r="F23" i="209"/>
  <c r="F36" i="185"/>
  <c r="G39" i="222"/>
  <c r="F12" i="199"/>
  <c r="D27" i="212"/>
  <c r="G16" i="217"/>
  <c r="F26" i="208"/>
  <c r="E31" i="221"/>
  <c r="E14" i="200"/>
  <c r="G19" i="200"/>
  <c r="B37" i="208"/>
  <c r="F27" i="226"/>
  <c r="G37" i="193"/>
  <c r="E34" i="219"/>
  <c r="B13" i="224"/>
  <c r="B20" i="189"/>
  <c r="D27" i="226"/>
  <c r="E40" i="195"/>
  <c r="E35" i="210"/>
  <c r="B34" i="214"/>
  <c r="B30" i="202"/>
  <c r="E21" i="186"/>
  <c r="G15" i="187"/>
  <c r="B20" i="220"/>
  <c r="C36" i="219"/>
  <c r="F34" i="195"/>
  <c r="E35" i="224"/>
  <c r="F26" i="216"/>
  <c r="F25" i="200"/>
  <c r="D25" i="204"/>
  <c r="F30" i="204"/>
  <c r="E29" i="204"/>
  <c r="G28" i="212"/>
  <c r="F28" i="188"/>
  <c r="D13" i="223"/>
  <c r="B14" i="204"/>
  <c r="E15" i="205"/>
  <c r="G20" i="190"/>
  <c r="C28" i="217"/>
  <c r="B16" i="223"/>
  <c r="D20" i="211"/>
  <c r="D35" i="210"/>
  <c r="E37" i="208"/>
  <c r="D33" i="192"/>
  <c r="B13" i="214"/>
  <c r="F27" i="193"/>
  <c r="D11" i="196"/>
  <c r="B35" i="193"/>
  <c r="E14" i="219"/>
  <c r="E29" i="216"/>
  <c r="G40" i="203"/>
  <c r="B35" i="208"/>
  <c r="F29" i="191"/>
  <c r="F16" i="189"/>
  <c r="B33" i="193"/>
  <c r="D17" i="224"/>
  <c r="F38" i="207"/>
  <c r="G22" i="213"/>
  <c r="F28" i="207"/>
  <c r="C17" i="190"/>
  <c r="D37" i="215"/>
  <c r="F22" i="203"/>
  <c r="C28" i="206"/>
  <c r="G17" i="213"/>
  <c r="C32" i="193"/>
  <c r="D40" i="204"/>
  <c r="D20" i="191"/>
  <c r="F21" i="205"/>
  <c r="C37" i="219"/>
  <c r="D35" i="216"/>
  <c r="B12" i="200"/>
  <c r="C16" i="200"/>
  <c r="G24" i="226"/>
  <c r="D27" i="221"/>
  <c r="E39" i="204"/>
  <c r="D33" i="221"/>
  <c r="G12" i="196"/>
  <c r="D24" i="188"/>
  <c r="G39" i="187"/>
  <c r="D15" i="209"/>
  <c r="G15" i="214"/>
  <c r="F19" i="209"/>
  <c r="E38" i="60"/>
  <c r="C36" i="194"/>
  <c r="E34" i="216"/>
  <c r="E40" i="191"/>
  <c r="G25" i="199"/>
  <c r="E21" i="190"/>
  <c r="C20" i="222"/>
  <c r="B39" i="186"/>
  <c r="E11" i="224"/>
  <c r="C28" i="214"/>
  <c r="E33" i="215"/>
  <c r="D21" i="215"/>
  <c r="G15" i="213"/>
  <c r="E38" i="211"/>
  <c r="G31" i="226"/>
  <c r="C36" i="211"/>
  <c r="B24" i="217"/>
  <c r="B12" i="218"/>
  <c r="G17" i="201"/>
  <c r="G27" i="201"/>
  <c r="B11" i="203"/>
  <c r="F38" i="223"/>
  <c r="D29" i="208"/>
  <c r="D36" i="214"/>
  <c r="F17" i="191"/>
  <c r="B28" i="223"/>
  <c r="F24" i="221"/>
  <c r="D30" i="220"/>
  <c r="G20" i="210"/>
  <c r="D14" i="218"/>
  <c r="C30" i="215"/>
  <c r="F33" i="213"/>
  <c r="D28" i="204"/>
  <c r="D31" i="205"/>
  <c r="F28" i="224"/>
  <c r="E36" i="209"/>
  <c r="F32" i="202"/>
  <c r="D22" i="208"/>
  <c r="B28" i="193"/>
  <c r="D39" i="195"/>
  <c r="B22" i="218"/>
  <c r="B24" i="225"/>
  <c r="C32" i="223"/>
  <c r="E39" i="189"/>
  <c r="G22" i="225"/>
  <c r="E32" i="210"/>
  <c r="C25" i="206"/>
  <c r="D18" i="215"/>
  <c r="C27" i="213"/>
  <c r="B20" i="219"/>
  <c r="F27" i="190"/>
  <c r="C36" i="197"/>
  <c r="C32" i="221"/>
  <c r="D21" i="214"/>
  <c r="E29" i="206"/>
  <c r="D19" i="220"/>
  <c r="B39" i="208"/>
  <c r="B16" i="197"/>
  <c r="B32" i="190"/>
  <c r="G32" i="225"/>
  <c r="E35" i="198"/>
  <c r="E29" i="188"/>
  <c r="B25" i="217"/>
  <c r="D16" i="205"/>
  <c r="G20" i="211"/>
  <c r="F34" i="216"/>
  <c r="E23" i="215"/>
  <c r="E40" i="198"/>
  <c r="F24" i="191"/>
  <c r="B31" i="187"/>
  <c r="G33" i="212"/>
  <c r="D12" i="210"/>
  <c r="G34" i="223"/>
  <c r="F29" i="211"/>
  <c r="B40" i="201"/>
  <c r="D24" i="205"/>
  <c r="D38" i="201"/>
  <c r="G32" i="190"/>
  <c r="B26" i="189"/>
  <c r="F17" i="204"/>
  <c r="D27" i="217"/>
  <c r="E29" i="192"/>
  <c r="G25" i="202"/>
  <c r="B23" i="198"/>
  <c r="B33" i="189"/>
  <c r="B38" i="206"/>
  <c r="G23" i="197"/>
  <c r="E39" i="209"/>
  <c r="C16" i="212"/>
  <c r="D18" i="208"/>
  <c r="F32" i="216"/>
  <c r="F17" i="223"/>
  <c r="E27" i="215"/>
  <c r="C35" i="220"/>
  <c r="F29" i="212"/>
  <c r="G16" i="216"/>
  <c r="C33" i="189"/>
  <c r="B18" i="189"/>
  <c r="B24" i="205"/>
  <c r="B18" i="214"/>
  <c r="E12" i="219"/>
  <c r="F27" i="210"/>
  <c r="F20" i="218"/>
  <c r="C18" i="215"/>
  <c r="G27" i="223"/>
  <c r="G18" i="200"/>
  <c r="E33" i="216"/>
  <c r="F29" i="196"/>
  <c r="F11" i="197"/>
  <c r="D40" i="196"/>
  <c r="C29" i="200"/>
  <c r="C25" i="220"/>
  <c r="F14" i="216"/>
  <c r="D25" i="220"/>
  <c r="D16" i="186"/>
  <c r="D15" i="218"/>
  <c r="B11" i="225"/>
  <c r="C12" i="219"/>
  <c r="B39" i="220"/>
  <c r="C24" i="218"/>
  <c r="G33" i="204"/>
  <c r="D22" i="202"/>
  <c r="G13" i="205"/>
  <c r="D21" i="222"/>
  <c r="D16" i="213"/>
  <c r="B22" i="200"/>
  <c r="D15" i="195"/>
  <c r="G21" i="204"/>
  <c r="G15" i="200"/>
  <c r="D29" i="205"/>
  <c r="D17" i="220"/>
  <c r="G15" i="215"/>
  <c r="D33" i="200"/>
  <c r="D30" i="193"/>
  <c r="C15" i="195"/>
  <c r="E36" i="226"/>
  <c r="B29" i="210"/>
  <c r="F28" i="217"/>
  <c r="G13" i="204"/>
  <c r="C25" i="203"/>
  <c r="G37" i="197"/>
  <c r="D21" i="205"/>
  <c r="B12" i="212"/>
  <c r="E34" i="210"/>
  <c r="G15" i="198"/>
  <c r="G16" i="211"/>
  <c r="D24" i="218"/>
  <c r="C28" i="216"/>
  <c r="G33" i="190"/>
  <c r="D17" i="210"/>
  <c r="D25" i="190"/>
  <c r="C14" i="193"/>
  <c r="B20" i="226"/>
  <c r="E18" i="217"/>
  <c r="C39" i="224"/>
  <c r="C26" i="214"/>
  <c r="B24" i="193"/>
  <c r="G18" i="195"/>
  <c r="B31" i="186"/>
  <c r="G22" i="191"/>
  <c r="B30" i="199"/>
  <c r="C29" i="206"/>
  <c r="E19" i="203"/>
  <c r="G12" i="197"/>
  <c r="G16" i="200"/>
  <c r="E28" i="204"/>
  <c r="D16" i="212"/>
  <c r="E39" i="196"/>
  <c r="F14" i="223"/>
  <c r="C33" i="196"/>
  <c r="D38" i="203"/>
  <c r="E34" i="205"/>
  <c r="D16" i="209"/>
  <c r="D36" i="199"/>
  <c r="D26" i="186"/>
  <c r="E11" i="199"/>
  <c r="G38" i="193"/>
  <c r="C32" i="200"/>
  <c r="D24" i="193"/>
  <c r="G12" i="195"/>
  <c r="B30" i="185"/>
  <c r="E30" i="188"/>
  <c r="E33" i="201"/>
  <c r="G28" i="216"/>
  <c r="C33" i="206"/>
  <c r="G16" i="220"/>
  <c r="B25" i="195"/>
  <c r="E17" i="202"/>
  <c r="D36" i="196"/>
  <c r="B15" i="188"/>
  <c r="G35" i="213"/>
  <c r="E37" i="201"/>
  <c r="E15" i="197"/>
  <c r="C17" i="212"/>
  <c r="C28" i="197"/>
  <c r="F29" i="187"/>
  <c r="F36" i="207"/>
  <c r="B23" i="190"/>
  <c r="D28" i="210"/>
  <c r="E32" i="201"/>
  <c r="G23" i="221"/>
  <c r="G37" i="204"/>
  <c r="E24" i="189"/>
  <c r="B37" i="194"/>
  <c r="B35" i="198"/>
  <c r="E37" i="205"/>
  <c r="D39" i="219"/>
  <c r="D11" i="197"/>
  <c r="C25" i="193"/>
  <c r="F30" i="199"/>
  <c r="F38" i="210"/>
  <c r="G37" i="220"/>
  <c r="C24" i="222"/>
  <c r="D35" i="189"/>
  <c r="E36" i="218"/>
  <c r="D21" i="191"/>
  <c r="F29" i="207"/>
  <c r="C14" i="217"/>
  <c r="F35" i="191"/>
  <c r="C23" i="208"/>
  <c r="G12" i="220"/>
  <c r="G26" i="189"/>
  <c r="D32" i="223"/>
  <c r="C31" i="191"/>
  <c r="G33" i="222"/>
  <c r="B25" i="221"/>
  <c r="F20" i="212"/>
  <c r="E15" i="212"/>
  <c r="D18" i="218"/>
  <c r="F19" i="190"/>
  <c r="C21" i="202"/>
  <c r="G38" i="185"/>
  <c r="F40" i="194"/>
  <c r="F33" i="186"/>
  <c r="D33" i="212"/>
  <c r="D13" i="221"/>
  <c r="E24" i="186"/>
  <c r="F18" i="218"/>
  <c r="C21" i="215"/>
  <c r="B40" i="216"/>
  <c r="B19" i="223"/>
  <c r="D30" i="195"/>
  <c r="F39" i="223"/>
  <c r="B14" i="219"/>
  <c r="C26" i="208"/>
  <c r="C15" i="220"/>
  <c r="D18" i="219"/>
  <c r="E13" i="221"/>
  <c r="E35" i="188"/>
  <c r="D26" i="222"/>
  <c r="E21" i="219"/>
  <c r="F35" i="201"/>
  <c r="E12" i="203"/>
  <c r="F20" i="191"/>
  <c r="G20" i="187"/>
  <c r="E33" i="208"/>
  <c r="D15" i="217"/>
  <c r="G39" i="204"/>
  <c r="B23" i="217"/>
  <c r="D13" i="220"/>
  <c r="C14" i="210"/>
  <c r="G22" i="200"/>
  <c r="D15" i="199"/>
  <c r="D29" i="214"/>
  <c r="D32" i="220"/>
  <c r="G31" i="218"/>
  <c r="E31" i="185"/>
  <c r="E30" i="211"/>
  <c r="C40" i="207"/>
  <c r="F21" i="199"/>
  <c r="B30" i="219"/>
  <c r="C24" i="214"/>
  <c r="C25" i="191"/>
  <c r="B40" i="196"/>
  <c r="E27" i="187"/>
  <c r="E35" i="216"/>
  <c r="B23" i="213"/>
  <c r="E18" i="216"/>
  <c r="E28" i="192"/>
  <c r="D22" i="190"/>
  <c r="F13" i="224"/>
  <c r="C22" i="222"/>
  <c r="G11" i="212"/>
  <c r="D34" i="208"/>
  <c r="E19" i="202"/>
  <c r="D38" i="216"/>
  <c r="D38" i="208"/>
  <c r="C33" i="201"/>
  <c r="F31" i="222"/>
  <c r="F23" i="190"/>
  <c r="F27" i="222"/>
  <c r="C34" i="185"/>
  <c r="D40" i="222"/>
  <c r="G23" i="188"/>
  <c r="E22" i="196"/>
  <c r="B25" i="201"/>
  <c r="G29" i="191"/>
  <c r="G13" i="187"/>
  <c r="C34" i="212"/>
  <c r="D19" i="198"/>
  <c r="G22" i="221"/>
  <c r="D21" i="206"/>
  <c r="B22" i="226"/>
  <c r="G31" i="224"/>
  <c r="G14" i="193"/>
  <c r="D18" i="189"/>
  <c r="F40" i="215"/>
  <c r="C28" i="221"/>
  <c r="G32" i="210"/>
  <c r="E23" i="186"/>
  <c r="G18" i="224"/>
  <c r="E25" i="187"/>
  <c r="C19" i="225"/>
  <c r="B16" i="219"/>
  <c r="D32" i="197"/>
  <c r="C13" i="221"/>
  <c r="G38" i="195"/>
  <c r="D17" i="226"/>
  <c r="F20" i="196"/>
  <c r="G27" i="226"/>
  <c r="E15" i="208"/>
  <c r="D37" i="222"/>
  <c r="B14" i="213"/>
  <c r="D16" i="191"/>
  <c r="G37" i="196"/>
  <c r="C12" i="198"/>
  <c r="C28" i="195"/>
  <c r="D11" i="216"/>
  <c r="F36" i="222"/>
  <c r="G27" i="213"/>
  <c r="F26" i="212"/>
  <c r="D32" i="193"/>
  <c r="B31" i="202"/>
  <c r="B13" i="188"/>
  <c r="G14" i="191"/>
  <c r="F37" i="207"/>
  <c r="B40" i="195"/>
  <c r="C29" i="193"/>
  <c r="B38" i="218"/>
  <c r="C15" i="210"/>
  <c r="C23" i="199"/>
  <c r="B28" i="188"/>
  <c r="G13" i="206"/>
  <c r="E28" i="189"/>
  <c r="E13" i="225"/>
  <c r="C38" i="213"/>
  <c r="G15" i="186"/>
  <c r="E24" i="217"/>
  <c r="F30" i="217"/>
  <c r="D21" i="199"/>
  <c r="G38" i="205"/>
  <c r="F22" i="187"/>
  <c r="C27" i="202"/>
  <c r="D25" i="209"/>
  <c r="G18" i="203"/>
  <c r="C26" i="212"/>
  <c r="C40" i="195"/>
  <c r="E21" i="203"/>
  <c r="G11" i="224"/>
  <c r="C19" i="216"/>
  <c r="D26" i="226"/>
  <c r="B18" i="191"/>
  <c r="C26" i="192"/>
  <c r="C26" i="213"/>
  <c r="F40" i="213"/>
  <c r="B26" i="216"/>
  <c r="B40" i="189"/>
  <c r="G12" i="226"/>
  <c r="F30" i="226"/>
  <c r="D18" i="213"/>
  <c r="G20" i="204"/>
  <c r="G23" i="198"/>
  <c r="C16" i="206"/>
  <c r="G39" i="217"/>
  <c r="B15" i="208"/>
  <c r="B14" i="222"/>
  <c r="B15" i="187"/>
  <c r="E31" i="197"/>
  <c r="D17" i="212"/>
  <c r="E38" i="194"/>
  <c r="G31" i="204"/>
  <c r="F20" i="219"/>
  <c r="G23" i="189"/>
  <c r="E40" i="206"/>
  <c r="E24" i="187"/>
  <c r="E40" i="186"/>
  <c r="E13" i="202"/>
  <c r="G37" i="224"/>
  <c r="F18" i="196"/>
  <c r="D32" i="213"/>
  <c r="C16" i="210"/>
  <c r="B23" i="221"/>
  <c r="C37" i="209"/>
  <c r="C26" i="222"/>
  <c r="F40" i="210"/>
  <c r="D22" i="221"/>
  <c r="F27" i="219"/>
  <c r="F33" i="212"/>
  <c r="C16" i="215"/>
  <c r="F37" i="202"/>
  <c r="G12" i="208"/>
  <c r="F22" i="207"/>
  <c r="D35" i="187"/>
  <c r="G39" i="223"/>
  <c r="C24" i="189"/>
  <c r="E16" i="219"/>
  <c r="E24" i="200"/>
  <c r="G31" i="214"/>
  <c r="E37" i="209"/>
  <c r="E25" i="226"/>
  <c r="C31" i="213"/>
  <c r="E37" i="187"/>
  <c r="G28" i="203"/>
  <c r="D15" i="206"/>
  <c r="G32" i="223"/>
  <c r="B17" i="190"/>
  <c r="B19" i="215"/>
  <c r="G15" i="221"/>
  <c r="E21" i="220"/>
  <c r="B39" i="207"/>
  <c r="G30" i="205"/>
  <c r="C40" i="215"/>
  <c r="G20" i="209"/>
  <c r="F19" i="225"/>
  <c r="E32" i="188"/>
  <c r="G27" i="218"/>
  <c r="D39" i="223"/>
  <c r="B25" i="220"/>
  <c r="D24" i="221"/>
  <c r="G29" i="187"/>
  <c r="D28" i="186"/>
  <c r="G36" i="212"/>
  <c r="B13" i="207"/>
  <c r="B25" i="210"/>
  <c r="C34" i="204"/>
  <c r="G23" i="220"/>
  <c r="G14" i="195"/>
  <c r="G31" i="195"/>
  <c r="E36" i="219"/>
  <c r="F39" i="224"/>
  <c r="F23" i="197"/>
  <c r="E37" i="220"/>
  <c r="G37" i="218"/>
  <c r="F32" i="214"/>
  <c r="F15" i="203"/>
  <c r="C39" i="214"/>
  <c r="E20" i="197"/>
  <c r="C27" i="197"/>
  <c r="F28" i="216"/>
  <c r="E34" i="201"/>
  <c r="B22" i="211"/>
  <c r="D16" i="221"/>
  <c r="D39" i="186"/>
  <c r="E28" i="188"/>
  <c r="C11" i="210"/>
  <c r="E30" i="207"/>
  <c r="B38" i="211"/>
  <c r="E39" i="195"/>
  <c r="C19" i="186"/>
  <c r="D13" i="201"/>
  <c r="C36" i="198"/>
  <c r="C31" i="187"/>
  <c r="C22" i="217"/>
  <c r="E13" i="223"/>
  <c r="B18" i="60"/>
  <c r="B12" i="197"/>
  <c r="B31" i="201"/>
  <c r="G37" i="207"/>
  <c r="D33" i="187"/>
  <c r="E28" i="216"/>
  <c r="E39" i="201"/>
  <c r="C35" i="192"/>
  <c r="B15" i="191"/>
  <c r="G31" i="200"/>
  <c r="C23" i="204"/>
  <c r="D39" i="218"/>
  <c r="G29" i="209"/>
  <c r="F36" i="215"/>
  <c r="E40" i="211"/>
  <c r="D16" i="217"/>
  <c r="F23" i="219"/>
  <c r="E38" i="215"/>
  <c r="C17" i="189"/>
  <c r="E31" i="204"/>
  <c r="D16" i="216"/>
  <c r="C25" i="225"/>
  <c r="D36" i="217"/>
  <c r="F14" i="209"/>
  <c r="B40" i="215"/>
  <c r="F21" i="196"/>
  <c r="B20" i="191"/>
  <c r="D26" i="209"/>
  <c r="B31" i="208"/>
  <c r="C31" i="223"/>
  <c r="B39" i="192"/>
  <c r="D17" i="214"/>
  <c r="F21" i="211"/>
  <c r="B26" i="203"/>
  <c r="D31" i="187"/>
  <c r="C15" i="219"/>
  <c r="C22" i="198"/>
  <c r="B32" i="189"/>
  <c r="E28" i="214"/>
  <c r="D29" i="213"/>
  <c r="B34" i="207"/>
  <c r="G35" i="223"/>
  <c r="B12" i="210"/>
  <c r="C33" i="205"/>
  <c r="D20" i="200"/>
  <c r="C11" i="209"/>
  <c r="C16" i="216"/>
  <c r="G24" i="215"/>
  <c r="G16" i="222"/>
  <c r="G26" i="205"/>
  <c r="D29" i="220"/>
  <c r="E32" i="206"/>
  <c r="F12" i="211"/>
  <c r="E19" i="215"/>
  <c r="E39" i="218"/>
  <c r="C19" i="208"/>
  <c r="G26" i="219"/>
  <c r="G25" i="217"/>
  <c r="C12" i="215"/>
  <c r="B30" i="192"/>
  <c r="G23" i="224"/>
  <c r="C23" i="223"/>
  <c r="D21" i="200"/>
  <c r="D19" i="195"/>
  <c r="G31" i="216"/>
  <c r="C34" i="219"/>
  <c r="B13" i="211"/>
  <c r="G33" i="206"/>
  <c r="F13" i="191"/>
  <c r="E25" i="211"/>
  <c r="C36" i="224"/>
  <c r="F29" i="209"/>
  <c r="F22" i="186"/>
  <c r="C17" i="191"/>
  <c r="G39" i="191"/>
  <c r="E35" i="203"/>
  <c r="C19" i="212"/>
  <c r="C34" i="198"/>
  <c r="G33" i="189"/>
  <c r="C32" i="216"/>
  <c r="F35" i="204"/>
  <c r="F29" i="217"/>
  <c r="B38" i="188"/>
  <c r="E35" i="221"/>
  <c r="E26" i="216"/>
  <c r="C40" i="196"/>
  <c r="D26" i="215"/>
  <c r="F35" i="206"/>
  <c r="E25" i="202"/>
  <c r="G23" i="209"/>
  <c r="C35" i="195"/>
  <c r="D23" i="214"/>
  <c r="E15" i="207"/>
  <c r="C27" i="200"/>
  <c r="G36" i="200"/>
  <c r="F24" i="226"/>
  <c r="B34" i="196"/>
  <c r="E36" i="196"/>
  <c r="F37" i="200"/>
  <c r="E18" i="203"/>
  <c r="E19" i="222"/>
  <c r="C18" i="223"/>
  <c r="G11" i="197"/>
  <c r="B14" i="217"/>
  <c r="C36" i="191"/>
  <c r="G22" i="187"/>
  <c r="E20" i="195"/>
  <c r="D29" i="201"/>
  <c r="G35" i="208"/>
  <c r="E39" i="215"/>
  <c r="G33" i="213"/>
  <c r="G14" i="208"/>
  <c r="D33" i="195"/>
  <c r="F25" i="217"/>
  <c r="D11" i="209"/>
  <c r="B14" i="210"/>
  <c r="C34" i="217"/>
  <c r="E26" i="224"/>
  <c r="B28" i="186"/>
  <c r="D12" i="206"/>
  <c r="E13" i="222"/>
  <c r="D26" i="206"/>
  <c r="G33" i="208"/>
  <c r="B20" i="206"/>
  <c r="C17" i="216"/>
  <c r="B21" i="221"/>
  <c r="F34" i="200"/>
  <c r="E21" i="225"/>
  <c r="G18" i="209"/>
  <c r="E37" i="219"/>
  <c r="G34" i="220"/>
  <c r="B31" i="207"/>
  <c r="G35" i="191"/>
  <c r="E16" i="188"/>
  <c r="B27" i="189"/>
  <c r="B18" i="195"/>
  <c r="C30" i="223"/>
  <c r="C33" i="218"/>
  <c r="G25" i="225"/>
  <c r="D37" i="206"/>
  <c r="C27" i="195"/>
  <c r="C26" i="209"/>
  <c r="F33" i="202"/>
  <c r="G28" i="217"/>
  <c r="F31" i="209"/>
  <c r="F15" i="216"/>
  <c r="G32" i="214"/>
  <c r="D25" i="212"/>
  <c r="B38" i="190"/>
  <c r="F37" i="216"/>
  <c r="G35" i="226"/>
  <c r="G16" i="213"/>
  <c r="G21" i="213"/>
  <c r="G21" i="187"/>
  <c r="D25" i="221"/>
  <c r="E35" i="211"/>
  <c r="E39" i="187"/>
  <c r="F19" i="223"/>
  <c r="G19" i="220"/>
  <c r="C39" i="197"/>
  <c r="D31" i="202"/>
  <c r="D13" i="211"/>
  <c r="E34" i="206"/>
  <c r="B20" i="218"/>
  <c r="C21" i="208"/>
  <c r="D37" i="185"/>
  <c r="D40" i="197"/>
  <c r="C29" i="202"/>
  <c r="B11" i="198"/>
  <c r="B35" i="226"/>
  <c r="B40" i="220"/>
  <c r="C17" i="222"/>
  <c r="E24" i="191"/>
  <c r="D39" i="211"/>
  <c r="C23" i="195"/>
  <c r="E22" i="217"/>
  <c r="E25" i="218"/>
  <c r="F13" i="221"/>
  <c r="F28" i="192"/>
  <c r="F15" i="198"/>
  <c r="D29" i="188"/>
  <c r="B11" i="226"/>
  <c r="F18" i="225"/>
  <c r="F22" i="189"/>
  <c r="D16" i="222"/>
  <c r="B34" i="190"/>
  <c r="F27" i="201"/>
  <c r="D20" i="216"/>
  <c r="E27" i="186"/>
  <c r="D15" i="225"/>
  <c r="B34" i="203"/>
  <c r="G37" i="226"/>
  <c r="D11" i="198"/>
  <c r="E40" i="207"/>
  <c r="B15" i="223"/>
  <c r="F12" i="225"/>
  <c r="E40" i="226"/>
  <c r="E26" i="218"/>
  <c r="B34" i="224"/>
  <c r="D37" i="218"/>
  <c r="D13" i="193"/>
  <c r="C16" i="209"/>
  <c r="G18" i="196"/>
  <c r="F12" i="207"/>
  <c r="C29" i="188"/>
  <c r="F29" i="205"/>
  <c r="G25" i="193"/>
  <c r="B37" i="215"/>
  <c r="D39" i="193"/>
  <c r="B39" i="217"/>
  <c r="E23" i="220"/>
  <c r="B32" i="201"/>
  <c r="F34" i="222"/>
  <c r="F39" i="187"/>
  <c r="C34" i="190"/>
  <c r="D33" i="223"/>
  <c r="B12" i="213"/>
  <c r="C22" i="196"/>
  <c r="G34" i="198"/>
  <c r="F26" i="226"/>
  <c r="B23" i="219"/>
  <c r="G30" i="219"/>
  <c r="E26" i="220"/>
  <c r="E38" i="220"/>
  <c r="B31" i="226"/>
  <c r="C34" i="209"/>
  <c r="G28" i="218"/>
  <c r="E14" i="218"/>
  <c r="E31" i="213"/>
  <c r="C37" i="220"/>
  <c r="C37" i="217"/>
  <c r="E19" i="211"/>
  <c r="F13" i="205"/>
  <c r="G39" i="208"/>
  <c r="B38" i="201"/>
  <c r="B19" i="206"/>
  <c r="G40" i="201"/>
  <c r="D24" i="200"/>
  <c r="B31" i="223"/>
  <c r="D22" i="216"/>
  <c r="C36" i="206"/>
  <c r="E30" i="221"/>
  <c r="G19" i="211"/>
  <c r="F33" i="196"/>
  <c r="B16" i="216"/>
  <c r="G15" i="206"/>
  <c r="C21" i="186"/>
  <c r="F21" i="207"/>
  <c r="B30" i="193"/>
  <c r="D12" i="216"/>
  <c r="G24" i="190"/>
  <c r="G24" i="214"/>
  <c r="G29" i="226"/>
  <c r="D22" i="210"/>
  <c r="D11" i="205"/>
  <c r="B16" i="191"/>
  <c r="E13" i="186"/>
  <c r="C26" i="199"/>
  <c r="G18" i="210"/>
  <c r="G39" i="186"/>
  <c r="F32" i="206"/>
  <c r="E29" i="212"/>
  <c r="G38" i="206"/>
  <c r="G20" i="200"/>
  <c r="C17" i="204"/>
  <c r="G27" i="207"/>
  <c r="E12" i="213"/>
  <c r="C20" i="219"/>
  <c r="D29" i="222"/>
  <c r="C38" i="204"/>
  <c r="D27" i="205"/>
  <c r="D37" i="201"/>
  <c r="B28" i="210"/>
  <c r="D14" i="222"/>
  <c r="F40" i="223"/>
  <c r="F28" i="212"/>
  <c r="G16" i="202"/>
  <c r="B11" i="219"/>
  <c r="D20" i="207"/>
  <c r="C38" i="197"/>
  <c r="C23" i="218"/>
  <c r="E21" i="210"/>
  <c r="B11" i="216"/>
  <c r="G36" i="191"/>
  <c r="F39" i="209"/>
  <c r="F38" i="214"/>
  <c r="F20" i="224"/>
  <c r="B34" i="208"/>
  <c r="F30" i="189"/>
  <c r="D35" i="215"/>
  <c r="G16" i="226"/>
  <c r="E38" i="225"/>
  <c r="G36" i="219"/>
  <c r="D24" i="208"/>
  <c r="G23" i="205"/>
  <c r="F15" i="193"/>
  <c r="G18" i="208"/>
  <c r="D30" i="187"/>
  <c r="F16" i="193"/>
  <c r="E38" i="192"/>
  <c r="E23" i="190"/>
  <c r="D35" i="226"/>
  <c r="B18" i="204"/>
  <c r="F39" i="219"/>
  <c r="F34" i="223"/>
  <c r="F29" i="200"/>
  <c r="G16" i="193"/>
  <c r="G21" i="191"/>
  <c r="C18" i="222"/>
  <c r="D17" i="222"/>
  <c r="F22" i="220"/>
  <c r="F15" i="217"/>
  <c r="D37" i="221"/>
  <c r="C25" i="199"/>
  <c r="B37" i="226"/>
  <c r="D27" i="208"/>
  <c r="D12" i="196"/>
  <c r="E16" i="209"/>
  <c r="B14" i="202"/>
  <c r="G31" i="206"/>
  <c r="F25" i="226"/>
  <c r="F33" i="217"/>
  <c r="B33" i="207"/>
  <c r="C23" i="214"/>
  <c r="F18" i="224"/>
  <c r="F20" i="210"/>
  <c r="G13" i="207"/>
  <c r="E37" i="206"/>
  <c r="E35" i="208"/>
  <c r="F39" i="197"/>
  <c r="E28" i="212"/>
  <c r="F32" i="198"/>
  <c r="G21" i="195"/>
  <c r="B26" i="208"/>
  <c r="D34" i="190"/>
  <c r="C26" i="205"/>
  <c r="C29" i="195"/>
  <c r="D25" i="186"/>
  <c r="D34" i="198"/>
  <c r="G22" i="218"/>
  <c r="D28" i="200"/>
  <c r="C25" i="188"/>
  <c r="G22" i="193"/>
  <c r="B28" i="219"/>
  <c r="D28" i="212"/>
  <c r="F14" i="201"/>
  <c r="F40" i="185"/>
  <c r="D20" i="198"/>
  <c r="C36" i="187"/>
  <c r="F28" i="205"/>
  <c r="B37" i="198"/>
  <c r="E24" i="220"/>
  <c r="D35" i="202"/>
  <c r="D31" i="211"/>
  <c r="G36" i="204"/>
  <c r="D18" i="206"/>
  <c r="F15" i="212"/>
  <c r="B35" i="218"/>
  <c r="C21" i="218"/>
  <c r="D14" i="212"/>
  <c r="E27" i="211"/>
  <c r="D20" i="186"/>
  <c r="B11" i="218"/>
  <c r="G19" i="222"/>
  <c r="E27" i="196"/>
  <c r="D33" i="226"/>
  <c r="G29" i="214"/>
  <c r="E32" i="224"/>
  <c r="G23" i="215"/>
  <c r="E40" i="201"/>
  <c r="C11" i="213"/>
  <c r="G25" i="210"/>
  <c r="E22" i="209"/>
  <c r="F28" i="221"/>
  <c r="G13" i="188"/>
  <c r="E37" i="200"/>
  <c r="G38" i="210"/>
  <c r="B23" i="191"/>
  <c r="D23" i="201"/>
  <c r="G31" i="222"/>
  <c r="G11" i="208"/>
  <c r="C27" i="196"/>
  <c r="E27" i="212"/>
  <c r="D37" i="192"/>
  <c r="F22" i="225"/>
  <c r="B27" i="195"/>
  <c r="B12" i="221"/>
  <c r="G31" i="209"/>
  <c r="G35" i="224"/>
  <c r="F13" i="203"/>
  <c r="G15" i="220"/>
  <c r="B19" i="209"/>
  <c r="F11" i="200"/>
  <c r="E13" i="224"/>
  <c r="B21" i="209"/>
  <c r="G26" i="201"/>
  <c r="B11" i="210"/>
  <c r="D20" i="212"/>
  <c r="B29" i="187"/>
  <c r="D30" i="189"/>
  <c r="G27" i="192"/>
  <c r="D23" i="207"/>
  <c r="F25" i="195"/>
  <c r="D28" i="198"/>
  <c r="C36" i="202"/>
  <c r="G11" i="200"/>
  <c r="B31" i="196"/>
  <c r="G25" i="198"/>
  <c r="B35" i="187"/>
  <c r="E12" i="210"/>
  <c r="B31" i="217"/>
  <c r="C34" i="201"/>
  <c r="E39" i="188"/>
  <c r="E18" i="202"/>
  <c r="E17" i="193"/>
  <c r="G12" i="211"/>
  <c r="F37" i="218"/>
  <c r="B36" i="217"/>
  <c r="E31" i="196"/>
  <c r="G36" i="216"/>
  <c r="B22" i="190"/>
  <c r="E28" i="207"/>
  <c r="D20" i="199"/>
  <c r="D37" i="202"/>
  <c r="B32" i="218"/>
  <c r="E25" i="221"/>
  <c r="C35" i="223"/>
  <c r="D40" i="220"/>
  <c r="B29" i="214"/>
  <c r="C38" i="186"/>
  <c r="B13" i="208"/>
  <c r="C22" i="195"/>
  <c r="C23" i="215"/>
  <c r="G13" i="226"/>
  <c r="E22" i="215"/>
  <c r="F20" i="186"/>
  <c r="D11" i="224"/>
  <c r="G34" i="217"/>
  <c r="G22" i="219"/>
  <c r="G12" i="217"/>
  <c r="F15" i="201"/>
  <c r="G29" i="223"/>
  <c r="E16" i="223"/>
  <c r="E28" i="208"/>
  <c r="G17" i="209"/>
  <c r="D11" i="195"/>
  <c r="C19" i="195"/>
  <c r="C14" i="211"/>
  <c r="C15" i="222"/>
  <c r="D28" i="211"/>
  <c r="E37" i="203"/>
  <c r="C30" i="195"/>
  <c r="E23" i="211"/>
  <c r="D36" i="197"/>
  <c r="G25" i="215"/>
  <c r="G19" i="215"/>
  <c r="C30" i="210"/>
  <c r="D12" i="198"/>
  <c r="C32" i="210"/>
  <c r="B30" i="197"/>
  <c r="B28" i="211"/>
  <c r="B34" i="198"/>
  <c r="G30" i="209"/>
  <c r="C30" i="206"/>
  <c r="C12" i="208"/>
  <c r="D25" i="226"/>
  <c r="E36" i="192"/>
  <c r="C29" i="207"/>
  <c r="C40" i="200"/>
  <c r="G32" i="198"/>
  <c r="B40" i="212"/>
  <c r="C32" i="206"/>
  <c r="F27" i="188"/>
  <c r="F36" i="189"/>
  <c r="B35" i="186"/>
  <c r="G28" i="206"/>
  <c r="B22" i="187"/>
  <c r="C38" i="209"/>
  <c r="C28" i="218"/>
  <c r="B39" i="190"/>
  <c r="E32" i="213"/>
  <c r="C14" i="205"/>
  <c r="C16" i="221"/>
  <c r="E20" i="193"/>
  <c r="G33" i="186"/>
  <c r="G30" i="213"/>
  <c r="C30" i="225"/>
  <c r="E19" i="208"/>
  <c r="B23" i="197"/>
  <c r="D19" i="200"/>
  <c r="D27" i="189"/>
  <c r="F40" i="196"/>
  <c r="F39" i="208"/>
  <c r="E17" i="186"/>
  <c r="C14" i="209"/>
  <c r="B26" i="209"/>
  <c r="E24" i="219"/>
  <c r="G35" i="207"/>
  <c r="G17" i="208"/>
  <c r="F17" i="211"/>
  <c r="E19" i="201"/>
  <c r="F32" i="189"/>
  <c r="G29" i="216"/>
  <c r="G35" i="186"/>
  <c r="B27" i="202"/>
  <c r="F40" i="220"/>
  <c r="E37" i="226"/>
  <c r="G23" i="195"/>
  <c r="G11" i="205"/>
  <c r="C15" i="209"/>
  <c r="D37" i="219"/>
  <c r="D34" i="217"/>
  <c r="E35" i="192"/>
  <c r="G32" i="60"/>
  <c r="C37" i="208"/>
  <c r="B36" i="212"/>
  <c r="D19" i="226"/>
  <c r="C24" i="223"/>
  <c r="F13" i="206"/>
  <c r="B37" i="207"/>
  <c r="E36" i="203"/>
  <c r="B11" i="204"/>
  <c r="C36" i="218"/>
  <c r="G18" i="206"/>
  <c r="D24" i="202"/>
  <c r="B21" i="186"/>
  <c r="E32" i="215"/>
  <c r="B11" i="223"/>
  <c r="F15" i="188"/>
  <c r="C27" i="204"/>
  <c r="B27" i="211"/>
  <c r="E25" i="201"/>
  <c r="G39" i="205"/>
  <c r="F24" i="186"/>
  <c r="B11" i="214"/>
  <c r="C37" i="223"/>
  <c r="E31" i="202"/>
  <c r="B25" i="204"/>
  <c r="G15" i="218"/>
  <c r="E14" i="187"/>
  <c r="B35" i="204"/>
  <c r="E38" i="214"/>
  <c r="F27" i="221"/>
  <c r="G17" i="220"/>
  <c r="E11" i="197"/>
  <c r="D39" i="205"/>
  <c r="F30" i="224"/>
  <c r="D11" i="219"/>
  <c r="D15" i="224"/>
  <c r="E19" i="217"/>
  <c r="D20" i="213"/>
  <c r="G16" i="196"/>
  <c r="G35" i="225"/>
  <c r="D38" i="212"/>
  <c r="C38" i="196"/>
  <c r="B14" i="199"/>
  <c r="F23" i="203"/>
  <c r="E38" i="189"/>
  <c r="E18" i="190"/>
  <c r="F25" i="199"/>
  <c r="C24" i="224"/>
  <c r="C34" i="224"/>
  <c r="C12" i="201"/>
  <c r="D33" i="211"/>
  <c r="G29" i="205"/>
  <c r="D26" i="224"/>
  <c r="F28" i="223"/>
  <c r="G39" i="211"/>
  <c r="E36" i="225"/>
  <c r="B12" i="226"/>
  <c r="B32" i="185"/>
  <c r="D15" i="205"/>
  <c r="F23" i="193"/>
  <c r="C24" i="225"/>
  <c r="B24" i="197"/>
  <c r="B13" i="206"/>
  <c r="D35" i="186"/>
  <c r="G28" i="215"/>
  <c r="C16" i="217"/>
  <c r="E22" i="212"/>
  <c r="D19" i="190"/>
  <c r="C22" i="226"/>
  <c r="E30" i="189"/>
  <c r="B30" i="205"/>
  <c r="E17" i="190"/>
  <c r="G18" i="218"/>
  <c r="E21" i="204"/>
  <c r="B29" i="193"/>
  <c r="F29" i="216"/>
  <c r="D14" i="193"/>
  <c r="D13" i="200"/>
  <c r="C24" i="211"/>
  <c r="F20" i="203"/>
  <c r="C27" i="207"/>
  <c r="F33" i="198"/>
  <c r="B26" i="187"/>
  <c r="D37" i="211"/>
  <c r="C31" i="219"/>
  <c r="C21" i="195"/>
  <c r="B16" i="215"/>
  <c r="G38" i="212"/>
  <c r="C34" i="214"/>
  <c r="C14" i="196"/>
  <c r="G37" i="205"/>
  <c r="G16" i="210"/>
  <c r="E38" i="224"/>
  <c r="B39" i="221"/>
  <c r="E26" i="223"/>
  <c r="C24" i="197"/>
  <c r="E14" i="215"/>
  <c r="G20" i="191"/>
  <c r="F15" i="215"/>
  <c r="C40" i="199"/>
  <c r="D40" i="206"/>
  <c r="F28" i="226"/>
  <c r="E18" i="186"/>
  <c r="G35" i="202"/>
  <c r="C39" i="225"/>
  <c r="G40" i="191"/>
  <c r="E13" i="217"/>
  <c r="D39" i="192"/>
  <c r="F29" i="221"/>
  <c r="D40" i="223"/>
  <c r="G21" i="196"/>
  <c r="C28" i="210"/>
  <c r="F35" i="189"/>
  <c r="B21" i="216"/>
  <c r="E37" i="214"/>
  <c r="E23" i="196"/>
  <c r="B31" i="209"/>
  <c r="E29" i="222"/>
  <c r="F21" i="210"/>
  <c r="E16" i="199"/>
  <c r="G39" i="189"/>
  <c r="G25" i="196"/>
  <c r="G20" i="198"/>
  <c r="G32" i="208"/>
  <c r="G33" i="224"/>
  <c r="B13" i="203"/>
  <c r="G21" i="217"/>
  <c r="B28" i="217"/>
  <c r="B12" i="211"/>
  <c r="E33" i="206"/>
  <c r="G36" i="210"/>
  <c r="B16" i="208"/>
  <c r="D20" i="225"/>
  <c r="G31" i="189"/>
  <c r="F34" i="217"/>
  <c r="D32" i="195"/>
  <c r="E35" i="217"/>
  <c r="F23" i="195"/>
  <c r="G34" i="202"/>
  <c r="E17" i="223"/>
  <c r="D20" i="215"/>
  <c r="E21" i="200"/>
  <c r="D39" i="225"/>
  <c r="D34" i="218"/>
  <c r="C31" i="204"/>
  <c r="B14" i="207"/>
  <c r="B40" i="202"/>
  <c r="E12" i="201"/>
  <c r="E33" i="218"/>
  <c r="B37" i="192"/>
  <c r="D23" i="203"/>
  <c r="F28" i="197"/>
  <c r="B11" i="224"/>
  <c r="F22" i="223"/>
  <c r="G27" i="211"/>
  <c r="B39" i="195"/>
  <c r="D27" i="192"/>
  <c r="C13" i="215"/>
  <c r="F31" i="185"/>
  <c r="E33" i="212"/>
  <c r="C35" i="218"/>
  <c r="F28" i="190"/>
  <c r="E25" i="191"/>
  <c r="E37" i="190"/>
  <c r="B17" i="216"/>
  <c r="C13" i="212"/>
  <c r="E13" i="213"/>
  <c r="D27" i="224"/>
  <c r="F15" i="197"/>
  <c r="E40" i="209"/>
  <c r="D22" i="198"/>
  <c r="F33" i="190"/>
  <c r="C26" i="202"/>
  <c r="C31" i="185"/>
  <c r="B17" i="206"/>
  <c r="E13" i="220"/>
  <c r="D22" i="212"/>
  <c r="E34" i="197"/>
  <c r="C26" i="188"/>
  <c r="F39" i="203"/>
  <c r="C32" i="215"/>
  <c r="G18" i="190"/>
  <c r="B27" i="207"/>
  <c r="G30" i="187"/>
  <c r="G28" i="189"/>
  <c r="G18" i="223"/>
  <c r="B30" i="211"/>
  <c r="E22" i="213"/>
  <c r="F17" i="224"/>
  <c r="F27" i="189"/>
  <c r="E40" i="221"/>
  <c r="B14" i="200"/>
  <c r="C26" i="206"/>
  <c r="E19" i="212"/>
  <c r="E19" i="214"/>
  <c r="E34" i="220"/>
  <c r="D32" i="209"/>
  <c r="G35" i="211"/>
  <c r="F31" i="225"/>
  <c r="E12" i="223"/>
  <c r="B33" i="208"/>
  <c r="E34" i="225"/>
  <c r="B30" i="191"/>
  <c r="B22" i="186"/>
  <c r="F40" i="225"/>
  <c r="C12" i="216"/>
  <c r="G15" i="224"/>
  <c r="G22" i="206"/>
  <c r="D26" i="197"/>
  <c r="D30" i="205"/>
  <c r="D31" i="208"/>
  <c r="B14" i="214"/>
  <c r="C16" i="224"/>
  <c r="E31" i="201"/>
  <c r="B19" i="186"/>
  <c r="B11" i="199"/>
  <c r="B30" i="188"/>
  <c r="C20" i="187"/>
  <c r="E21" i="195"/>
  <c r="B33" i="212"/>
  <c r="G12" i="202"/>
  <c r="D40" i="199"/>
  <c r="E22" i="221"/>
  <c r="C35" i="188"/>
  <c r="E38" i="201"/>
  <c r="D38" i="189"/>
  <c r="D24" i="191"/>
  <c r="C39" i="201"/>
  <c r="G17" i="190"/>
  <c r="G32" i="202"/>
  <c r="G23" i="201"/>
  <c r="B11" i="206"/>
  <c r="B17" i="191"/>
  <c r="B26" i="186"/>
  <c r="B39" i="199"/>
  <c r="C21" i="205"/>
  <c r="F35" i="210"/>
  <c r="F38" i="203"/>
  <c r="F34" i="220"/>
  <c r="F33" i="225"/>
  <c r="G36" i="223"/>
  <c r="F13" i="186"/>
  <c r="E18" i="220"/>
  <c r="B22" i="221"/>
  <c r="D13" i="188"/>
  <c r="E32" i="200"/>
  <c r="G14" i="187"/>
  <c r="E18" i="225"/>
  <c r="E14" i="201"/>
  <c r="D17" i="188"/>
  <c r="G25" i="222"/>
  <c r="E39" i="190"/>
  <c r="D36" i="185"/>
  <c r="B40" i="185"/>
  <c r="G35" i="203"/>
  <c r="B30" i="215"/>
  <c r="F14" i="197"/>
  <c r="D36" i="203"/>
  <c r="G13" i="213"/>
  <c r="E19" i="188"/>
  <c r="F25" i="220"/>
  <c r="C21" i="190"/>
  <c r="D34" i="226"/>
  <c r="B32" i="208"/>
  <c r="F19" i="200"/>
  <c r="F29" i="199"/>
  <c r="D26" i="189"/>
  <c r="C36" i="212"/>
  <c r="G30" i="206"/>
  <c r="G17" i="214"/>
  <c r="E24" i="190"/>
  <c r="D33" i="188"/>
  <c r="C31" i="208"/>
  <c r="C30" i="217"/>
  <c r="G34" i="225"/>
  <c r="D13" i="206"/>
  <c r="E25" i="210"/>
  <c r="D15" i="203"/>
  <c r="C11" i="216"/>
  <c r="F12" i="224"/>
  <c r="D13" i="205"/>
  <c r="B12" i="217"/>
  <c r="G36" i="205"/>
  <c r="G17" i="196"/>
  <c r="C31" i="195"/>
  <c r="D36" i="226"/>
  <c r="D28" i="208"/>
  <c r="F34" i="213"/>
  <c r="B38" i="202"/>
  <c r="B32" i="226"/>
  <c r="E22" i="206"/>
  <c r="D21" i="210"/>
  <c r="E37" i="204"/>
  <c r="C38" i="202"/>
  <c r="E35" i="218"/>
  <c r="C37" i="197"/>
  <c r="D24" i="190"/>
  <c r="C28" i="198"/>
  <c r="B14" i="195"/>
  <c r="C18" i="193"/>
  <c r="E35" i="202"/>
  <c r="D15" i="197"/>
  <c r="G37" i="213"/>
  <c r="E22" i="191"/>
  <c r="F19" i="199"/>
  <c r="E23" i="226"/>
  <c r="B20" i="200"/>
  <c r="B18" i="187"/>
  <c r="D20" i="190"/>
  <c r="C16" i="214"/>
  <c r="G24" i="203"/>
  <c r="F36" i="226"/>
  <c r="B13" i="209"/>
  <c r="B20" i="210"/>
  <c r="C21" i="193"/>
  <c r="E25" i="216"/>
  <c r="F35" i="217"/>
  <c r="D27" i="225"/>
  <c r="E32" i="187"/>
  <c r="G17" i="225"/>
  <c r="B11" i="222"/>
  <c r="E40" i="199"/>
  <c r="G31" i="197"/>
  <c r="C23" i="219"/>
  <c r="B20" i="188"/>
  <c r="C33" i="200"/>
  <c r="C37" i="196"/>
  <c r="B27" i="212"/>
  <c r="D32" i="186"/>
  <c r="E38" i="209"/>
  <c r="E13" i="187"/>
  <c r="D21" i="207"/>
  <c r="C16" i="225"/>
  <c r="D14" i="208"/>
  <c r="G19" i="214"/>
  <c r="F19" i="211"/>
  <c r="D40" i="205"/>
  <c r="B26" i="212"/>
  <c r="E33" i="221"/>
  <c r="D24" i="189"/>
  <c r="B28" i="195"/>
  <c r="G20" i="207"/>
  <c r="B32" i="216"/>
  <c r="F20" i="211"/>
  <c r="B15" i="217"/>
  <c r="E23" i="217"/>
  <c r="C30" i="201"/>
  <c r="F18" i="226"/>
  <c r="F27" i="204"/>
  <c r="G34" i="190"/>
  <c r="F32" i="215"/>
  <c r="F34" i="226"/>
  <c r="G36" i="190"/>
  <c r="D26" i="205"/>
  <c r="C19" i="202"/>
  <c r="C39" i="212"/>
  <c r="D17" i="190"/>
  <c r="D16" i="219"/>
  <c r="G25" i="226"/>
  <c r="B23" i="204"/>
  <c r="G20" i="214"/>
  <c r="F17" i="200"/>
  <c r="C39" i="223"/>
  <c r="E22" i="211"/>
  <c r="B34" i="213"/>
  <c r="C14" i="223"/>
  <c r="B19" i="203"/>
  <c r="D26" i="212"/>
  <c r="D34" i="206"/>
  <c r="B40" i="191"/>
  <c r="E18" i="222"/>
  <c r="B30" i="217"/>
  <c r="F26" i="213"/>
  <c r="G27" i="222"/>
  <c r="B39" i="206"/>
  <c r="E25" i="214"/>
  <c r="C37" i="187"/>
  <c r="B36" i="192"/>
  <c r="D27" i="200"/>
  <c r="C20" i="216"/>
  <c r="F19" i="206"/>
  <c r="F13" i="215"/>
  <c r="B16" i="193"/>
  <c r="G39" i="185"/>
  <c r="G24" i="197"/>
  <c r="B37" i="214"/>
  <c r="B20" i="225"/>
  <c r="D29" i="203"/>
  <c r="E18" i="226"/>
  <c r="B33" i="223"/>
  <c r="F24" i="205"/>
  <c r="F15" i="195"/>
  <c r="B24" i="199"/>
  <c r="F15" i="213"/>
  <c r="G25" i="220"/>
  <c r="F39" i="198"/>
  <c r="G16" i="214"/>
  <c r="G21" i="226"/>
  <c r="F23" i="200"/>
  <c r="E22" i="203"/>
  <c r="G28" i="198"/>
  <c r="D34" i="223"/>
  <c r="B24" i="220"/>
  <c r="F28" i="189"/>
  <c r="F39" i="204"/>
  <c r="G27" i="215"/>
  <c r="F36" i="218"/>
  <c r="B17" i="205"/>
  <c r="G14" i="201"/>
  <c r="F12" i="220"/>
  <c r="B40" i="214"/>
  <c r="D34" i="200"/>
  <c r="F31" i="207"/>
  <c r="B36" i="209"/>
  <c r="G29" i="196"/>
  <c r="B35" i="201"/>
  <c r="F14" i="219"/>
  <c r="G39" i="199"/>
  <c r="C23" i="187"/>
  <c r="D12" i="201"/>
  <c r="F14" i="215"/>
  <c r="E30" i="226"/>
  <c r="D16" i="206"/>
  <c r="F37" i="193"/>
  <c r="D28" i="201"/>
  <c r="G33" i="214"/>
  <c r="G28" i="211"/>
  <c r="E22" i="187"/>
  <c r="E30" i="215"/>
  <c r="F26" i="201"/>
  <c r="F25" i="219"/>
  <c r="E38" i="185"/>
  <c r="B15" i="199"/>
  <c r="D32" i="226"/>
  <c r="E25" i="188"/>
  <c r="B35" i="215"/>
  <c r="D23" i="213"/>
  <c r="C30" i="202"/>
  <c r="B29" i="224"/>
  <c r="E19" i="195"/>
  <c r="B12" i="202"/>
  <c r="E35" i="209"/>
  <c r="C29" i="209"/>
  <c r="B11" i="213"/>
  <c r="C22" i="225"/>
  <c r="F16" i="206"/>
  <c r="F17" i="219"/>
  <c r="C13" i="220"/>
  <c r="D25" i="213"/>
  <c r="B36" i="220"/>
  <c r="B31" i="204"/>
  <c r="G29" i="201"/>
  <c r="D20" i="223"/>
  <c r="E30" i="197"/>
  <c r="B24" i="198"/>
  <c r="D18" i="210"/>
  <c r="D39" i="217"/>
  <c r="G28" i="199"/>
  <c r="C33" i="220"/>
  <c r="G30" i="202"/>
  <c r="D37" i="226"/>
  <c r="G30" i="197"/>
  <c r="D38" i="204"/>
  <c r="C33" i="186"/>
  <c r="F35" i="224"/>
  <c r="E15" i="225"/>
  <c r="F31" i="190"/>
  <c r="B39" i="210"/>
  <c r="B17" i="187"/>
  <c r="E15" i="202"/>
  <c r="B16" i="225"/>
  <c r="E27" i="189"/>
  <c r="G16" i="225"/>
  <c r="C13" i="223"/>
  <c r="F38" i="201"/>
  <c r="C33" i="214"/>
  <c r="G33" i="207"/>
  <c r="B19" i="188"/>
  <c r="D37" i="190"/>
  <c r="D12" i="199"/>
  <c r="D22" i="217"/>
  <c r="F23" i="224"/>
  <c r="C20" i="202"/>
  <c r="D18" i="222"/>
  <c r="E11" i="223"/>
  <c r="D32" i="191"/>
  <c r="D24" i="207"/>
  <c r="F36" i="187"/>
  <c r="E26" i="210"/>
  <c r="F16" i="207"/>
  <c r="F19" i="218"/>
  <c r="E11" i="204"/>
  <c r="G38" i="192"/>
  <c r="D20" i="217"/>
  <c r="C40" i="224"/>
  <c r="C19" i="187"/>
  <c r="C27" i="199"/>
  <c r="E17" i="207"/>
  <c r="B34" i="211"/>
  <c r="E16" i="222"/>
  <c r="E17" i="217"/>
  <c r="D29" i="200"/>
  <c r="G16" i="195"/>
  <c r="B14" i="191"/>
  <c r="G36" i="208"/>
  <c r="F13" i="193"/>
  <c r="B37" i="195"/>
  <c r="B30" i="201"/>
  <c r="B21" i="210"/>
  <c r="D12" i="222"/>
  <c r="F34" i="190"/>
  <c r="G29" i="188"/>
  <c r="B18" i="200"/>
  <c r="E34" i="207"/>
  <c r="E38" i="207"/>
  <c r="G33" i="216"/>
  <c r="F26" i="188"/>
  <c r="C24" i="207"/>
  <c r="G35" i="187"/>
  <c r="F31" i="197"/>
  <c r="D36" i="201"/>
  <c r="C24" i="209"/>
  <c r="B13" i="199"/>
  <c r="G22" i="203"/>
  <c r="B39" i="225"/>
  <c r="D11" i="223"/>
  <c r="D31" i="215"/>
  <c r="C18" i="220"/>
  <c r="B14" i="198"/>
  <c r="E12" i="197"/>
  <c r="E27" i="197"/>
  <c r="B29" i="213"/>
  <c r="E14" i="203"/>
  <c r="G40" i="220"/>
  <c r="C22" i="193"/>
  <c r="B37" i="185"/>
  <c r="F17" i="215"/>
  <c r="C36" i="185"/>
  <c r="G11" i="209"/>
  <c r="E33" i="209"/>
  <c r="F22" i="210"/>
  <c r="D23" i="224"/>
  <c r="C12" i="220"/>
  <c r="G33" i="223"/>
  <c r="D22" i="195"/>
  <c r="D28" i="216"/>
  <c r="E33" i="223"/>
  <c r="B36" i="210"/>
  <c r="B28" i="220"/>
  <c r="G19" i="201"/>
  <c r="D14" i="215"/>
  <c r="E24" i="204"/>
  <c r="E17" i="196"/>
  <c r="D38" i="191"/>
  <c r="B32" i="221"/>
  <c r="G22" i="215"/>
  <c r="C32" i="213"/>
  <c r="C12" i="203"/>
  <c r="D37" i="225"/>
  <c r="B39" i="215"/>
  <c r="F16" i="191"/>
  <c r="C24" i="196"/>
  <c r="G32" i="205"/>
  <c r="E32" i="218"/>
  <c r="G17" i="217"/>
  <c r="C18" i="197"/>
  <c r="B25" i="216"/>
  <c r="B31" i="193"/>
  <c r="F37" i="189"/>
  <c r="G18" i="220"/>
  <c r="G24" i="207"/>
  <c r="G27" i="199"/>
  <c r="F23" i="206"/>
  <c r="B40" i="217"/>
  <c r="F35" i="188"/>
  <c r="E32" i="219"/>
  <c r="B26" i="193"/>
  <c r="D16" i="223"/>
  <c r="G36" i="215"/>
  <c r="C25" i="192"/>
  <c r="C14" i="186"/>
  <c r="G40" i="204"/>
  <c r="C27" i="224"/>
  <c r="F23" i="191"/>
  <c r="G17" i="193"/>
  <c r="E24" i="197"/>
  <c r="D34" i="192"/>
  <c r="E19" i="226"/>
  <c r="D29" i="192"/>
  <c r="F23" i="201"/>
  <c r="B17" i="202"/>
  <c r="E20" i="196"/>
  <c r="G30" i="185"/>
  <c r="D27" i="191"/>
  <c r="G32" i="197"/>
  <c r="C17" i="205"/>
  <c r="D38" i="200"/>
  <c r="E12" i="208"/>
  <c r="D18" i="187"/>
  <c r="D36" i="190"/>
  <c r="D27" i="195"/>
  <c r="G19" i="223"/>
  <c r="E39" i="211"/>
  <c r="D19" i="211"/>
  <c r="E21" i="198"/>
  <c r="C37" i="211"/>
  <c r="C34" i="221"/>
  <c r="C35" i="204"/>
  <c r="G16" i="207"/>
  <c r="C40" i="216"/>
  <c r="C36" i="222"/>
  <c r="D21" i="198"/>
  <c r="G20" i="188"/>
  <c r="F28" i="220"/>
  <c r="D33" i="218"/>
  <c r="C29" i="214"/>
  <c r="G15" i="205"/>
  <c r="D19" i="206"/>
  <c r="B17" i="209"/>
  <c r="E17" i="200"/>
  <c r="C35" i="211"/>
  <c r="B38" i="213"/>
  <c r="G22" i="209"/>
  <c r="B18" i="224"/>
  <c r="G15" i="225"/>
  <c r="F39" i="215"/>
  <c r="F30" i="197"/>
  <c r="B22" i="205"/>
  <c r="C40" i="219"/>
  <c r="B15" i="213"/>
  <c r="B23" i="188"/>
  <c r="G35" i="212"/>
  <c r="D37" i="200"/>
  <c r="G29" i="222"/>
  <c r="G25" i="206"/>
  <c r="C20" i="201"/>
  <c r="D33" i="196"/>
  <c r="G28" i="195"/>
  <c r="B36" i="200"/>
  <c r="E34" i="190"/>
  <c r="F35" i="193"/>
  <c r="D17" i="211"/>
  <c r="B22" i="216"/>
  <c r="B39" i="223"/>
  <c r="D13" i="219"/>
  <c r="C26" i="221"/>
  <c r="G33" i="219"/>
  <c r="E15" i="223"/>
  <c r="B11" i="197"/>
  <c r="G24" i="205"/>
  <c r="F25" i="205"/>
  <c r="F20" i="205"/>
  <c r="G12" i="225"/>
  <c r="E20" i="205"/>
  <c r="E34" i="204"/>
  <c r="F19" i="196"/>
  <c r="E20" i="199"/>
  <c r="G24" i="222"/>
  <c r="B18" i="190"/>
  <c r="B35" i="222"/>
  <c r="C27" i="217"/>
  <c r="C20" i="207"/>
  <c r="C31" i="206"/>
  <c r="E36" i="185"/>
  <c r="B11" i="215"/>
  <c r="F14" i="217"/>
  <c r="B13" i="200"/>
  <c r="F13" i="201"/>
  <c r="E33" i="190"/>
  <c r="E26" i="188"/>
  <c r="C39" i="211"/>
  <c r="G17" i="226"/>
  <c r="B35" i="219"/>
  <c r="G13" i="199"/>
  <c r="E34" i="192"/>
  <c r="C28" i="200"/>
  <c r="F26" i="203"/>
  <c r="E19" i="223"/>
  <c r="F33" i="214"/>
  <c r="D28" i="188"/>
  <c r="B15" i="198"/>
  <c r="D40" i="215"/>
  <c r="C29" i="221"/>
  <c r="B12" i="207"/>
  <c r="E22" i="223"/>
  <c r="E17" i="220"/>
  <c r="F18" i="211"/>
  <c r="F17" i="198"/>
  <c r="B26" i="219"/>
  <c r="D18" i="226"/>
  <c r="G27" i="220"/>
  <c r="E23" i="197"/>
  <c r="E31" i="223"/>
  <c r="D32" i="204"/>
  <c r="E35" i="225"/>
  <c r="D23" i="199"/>
  <c r="E16" i="205"/>
  <c r="F32" i="186"/>
  <c r="E24" i="193"/>
  <c r="B28" i="226"/>
  <c r="G32" i="206"/>
  <c r="C18" i="211"/>
  <c r="F26" i="197"/>
  <c r="F26" i="195"/>
  <c r="G38" i="209"/>
  <c r="E25" i="206"/>
  <c r="B37" i="206"/>
  <c r="C13" i="203"/>
  <c r="B25" i="187"/>
  <c r="D22" i="196"/>
  <c r="D15" i="211"/>
  <c r="F13" i="197"/>
  <c r="B34" i="185"/>
  <c r="E11" i="196"/>
  <c r="F26" i="221"/>
  <c r="D38" i="225"/>
  <c r="E11" i="225"/>
  <c r="D27" i="223"/>
  <c r="G34" i="209"/>
  <c r="F18" i="215"/>
  <c r="G31" i="211"/>
  <c r="F27" i="223"/>
  <c r="G18" i="187"/>
  <c r="B34" i="205"/>
  <c r="C36" i="192"/>
  <c r="C28" i="207"/>
  <c r="G35" i="195"/>
  <c r="F13" i="211"/>
  <c r="E28" i="217"/>
  <c r="D38" i="185"/>
  <c r="D30" i="202"/>
  <c r="F15" i="225"/>
  <c r="F16" i="222"/>
  <c r="F19" i="191"/>
  <c r="E35" i="206"/>
  <c r="G40" i="225"/>
  <c r="B24" i="218"/>
  <c r="C26" i="224"/>
  <c r="B25" i="203"/>
  <c r="D39" i="208"/>
  <c r="B25" i="189"/>
  <c r="F25" i="212"/>
  <c r="F15" i="221"/>
  <c r="E12" i="221"/>
  <c r="E20" i="224"/>
  <c r="C28" i="190"/>
  <c r="G32" i="209"/>
  <c r="C37" i="185"/>
  <c r="C15" i="216"/>
  <c r="G14" i="221"/>
  <c r="B19" i="195"/>
  <c r="C23" i="196"/>
  <c r="B14" i="226"/>
  <c r="B17" i="224"/>
  <c r="B19" i="217"/>
  <c r="B38" i="220"/>
  <c r="C35" i="186"/>
  <c r="G32" i="186"/>
  <c r="B34" i="197"/>
  <c r="F18" i="200"/>
  <c r="D22" i="60"/>
  <c r="D34" i="209"/>
  <c r="C36" i="207"/>
  <c r="D31" i="210"/>
  <c r="D36" i="191"/>
  <c r="B33" i="198"/>
  <c r="G33" i="203"/>
  <c r="B39" i="202"/>
  <c r="F37" i="185"/>
  <c r="D21" i="186"/>
  <c r="D20" i="202"/>
  <c r="C39" i="203"/>
  <c r="F19" i="205"/>
  <c r="G37" i="192"/>
  <c r="D33" i="207"/>
  <c r="B31" i="210"/>
  <c r="F24" i="204"/>
  <c r="G33" i="198"/>
  <c r="C23" i="222"/>
  <c r="C38" i="218"/>
  <c r="G40" i="188"/>
  <c r="B22" i="196"/>
  <c r="C37" i="206"/>
  <c r="B29" i="191"/>
  <c r="G22" i="201"/>
  <c r="G18" i="211"/>
  <c r="F38" i="196"/>
  <c r="E37" i="185"/>
  <c r="D39" i="190"/>
  <c r="C13" i="219"/>
  <c r="G28" i="224"/>
  <c r="B23" i="201"/>
  <c r="D29" i="209"/>
  <c r="F28" i="204"/>
  <c r="G38" i="220"/>
  <c r="F17" i="220"/>
  <c r="D19" i="196"/>
  <c r="F24" i="213"/>
  <c r="E33" i="189"/>
  <c r="C36" i="210"/>
  <c r="G26" i="218"/>
  <c r="B27" i="218"/>
  <c r="B33" i="201"/>
  <c r="F31" i="221"/>
  <c r="G32" i="200"/>
  <c r="B40" i="224"/>
  <c r="D37" i="194"/>
  <c r="F17" i="186"/>
  <c r="G26" i="222"/>
  <c r="G32" i="218"/>
  <c r="F19" i="207"/>
  <c r="F28" i="219"/>
  <c r="B21" i="213"/>
  <c r="B30" i="225"/>
  <c r="C18" i="191"/>
  <c r="E34" i="193"/>
  <c r="F30" i="200"/>
  <c r="D24" i="196"/>
  <c r="G27" i="197"/>
  <c r="F34" i="60"/>
  <c r="D40" i="191"/>
  <c r="D20" i="203"/>
  <c r="G21" i="221"/>
  <c r="E21" i="189"/>
  <c r="G39" i="219"/>
  <c r="G11" i="226"/>
  <c r="D14" i="225"/>
  <c r="D34" i="211"/>
  <c r="F13" i="188"/>
  <c r="C23" i="224"/>
  <c r="D19" i="203"/>
  <c r="D30" i="209"/>
  <c r="C12" i="202"/>
  <c r="G39" i="198"/>
  <c r="E35" i="186"/>
  <c r="F29" i="208"/>
  <c r="G27" i="217"/>
  <c r="C18" i="204"/>
  <c r="G36" i="209"/>
  <c r="B13" i="221"/>
  <c r="F20" i="202"/>
  <c r="E14" i="225"/>
  <c r="D18" i="224"/>
  <c r="B16" i="198"/>
  <c r="C30" i="214"/>
  <c r="B33" i="206"/>
  <c r="B33" i="213"/>
  <c r="D35" i="212"/>
  <c r="E22" i="199"/>
  <c r="C19" i="218"/>
  <c r="C22" i="213"/>
  <c r="F38" i="198"/>
  <c r="F17" i="203"/>
  <c r="E39" i="202"/>
  <c r="C27" i="193"/>
  <c r="G15" i="212"/>
  <c r="D21" i="219"/>
  <c r="C35" i="208"/>
  <c r="B38" i="207"/>
  <c r="E37" i="218"/>
  <c r="G36" i="195"/>
  <c r="C16" i="226"/>
  <c r="E39" i="203"/>
  <c r="F27" i="225"/>
  <c r="C36" i="204"/>
  <c r="E24" i="213"/>
  <c r="C21" i="216"/>
  <c r="C30" i="213"/>
  <c r="E14" i="202"/>
  <c r="E13" i="218"/>
  <c r="D14" i="195"/>
  <c r="G11" i="204"/>
  <c r="E11" i="198"/>
  <c r="D32" i="187"/>
  <c r="G14" i="202"/>
  <c r="D14" i="197"/>
  <c r="E39" i="206"/>
  <c r="D34" i="202"/>
  <c r="D36" i="186"/>
  <c r="E26" i="200"/>
  <c r="F37" i="217"/>
  <c r="C20" i="206"/>
  <c r="C36" i="208"/>
  <c r="C34" i="195"/>
  <c r="C21" i="203"/>
  <c r="F36" i="192"/>
  <c r="F22" i="218"/>
  <c r="C38" i="220"/>
  <c r="E20" i="218"/>
  <c r="G35" i="185"/>
  <c r="E15" i="216"/>
  <c r="E32" i="202"/>
  <c r="B13" i="201"/>
  <c r="D18" i="199"/>
  <c r="C33" i="208"/>
  <c r="E28" i="219"/>
  <c r="B11" i="212"/>
  <c r="G19" i="209"/>
  <c r="G34" i="205"/>
  <c r="B15" i="200"/>
  <c r="G14" i="215"/>
  <c r="B23" i="218"/>
  <c r="B21" i="225"/>
  <c r="G15" i="226"/>
  <c r="B29" i="192"/>
  <c r="G13" i="209"/>
  <c r="E37" i="221"/>
  <c r="B18" i="225"/>
  <c r="B29" i="217"/>
  <c r="E19" i="206"/>
  <c r="C22" i="203"/>
  <c r="C16" i="219"/>
  <c r="D36" i="198"/>
  <c r="C20" i="196"/>
  <c r="F26" i="217"/>
  <c r="B36" i="191"/>
  <c r="F18" i="223"/>
  <c r="D32" i="198"/>
  <c r="B19" i="202"/>
  <c r="D11" i="214"/>
  <c r="F25" i="214"/>
  <c r="D20" i="189"/>
  <c r="G39" i="220"/>
  <c r="C34" i="192"/>
  <c r="B19" i="211"/>
  <c r="E19" i="219"/>
  <c r="E21" i="202"/>
  <c r="E18" i="187"/>
  <c r="D17" i="189"/>
  <c r="F35" i="200"/>
  <c r="G39" i="201"/>
  <c r="F18" i="207"/>
  <c r="C14" i="207"/>
  <c r="C28" i="211"/>
  <c r="E16" i="218"/>
  <c r="D15" i="191"/>
  <c r="G38" i="211"/>
  <c r="E23" i="221"/>
  <c r="B29" i="219"/>
  <c r="F31" i="201"/>
  <c r="B38" i="209"/>
  <c r="B24" i="203"/>
  <c r="D18" i="188"/>
  <c r="B27" i="221"/>
  <c r="C33" i="190"/>
  <c r="B17" i="215"/>
  <c r="D26" i="220"/>
  <c r="E39" i="223"/>
  <c r="E30" i="210"/>
  <c r="G19" i="188"/>
  <c r="B35" i="189"/>
  <c r="F29" i="206"/>
  <c r="B32" i="211"/>
  <c r="B11" i="201"/>
  <c r="F13" i="196"/>
  <c r="B40" i="204"/>
  <c r="B29" i="196"/>
  <c r="E18" i="210"/>
  <c r="D34" i="224"/>
  <c r="C16" i="191"/>
  <c r="F21" i="189"/>
  <c r="C35" i="200"/>
  <c r="D19" i="214"/>
  <c r="F21" i="225"/>
  <c r="G21" i="186"/>
  <c r="C24" i="206"/>
  <c r="F29" i="189"/>
  <c r="F36" i="199"/>
  <c r="E21" i="196"/>
  <c r="C16" i="187"/>
  <c r="B21" i="200"/>
  <c r="D37" i="199"/>
  <c r="F25" i="193"/>
  <c r="E30" i="190"/>
  <c r="C16" i="208"/>
  <c r="G17" i="211"/>
  <c r="E24" i="198"/>
  <c r="D11" i="218"/>
  <c r="F39" i="211"/>
  <c r="F24" i="210"/>
  <c r="D40" i="224"/>
  <c r="E20" i="202"/>
  <c r="F23" i="189"/>
  <c r="E18" i="193"/>
  <c r="G37" i="190"/>
  <c r="C33" i="202"/>
  <c r="E27" i="198"/>
  <c r="D14" i="219"/>
  <c r="C25" i="208"/>
  <c r="F34" i="199"/>
  <c r="F21" i="218"/>
  <c r="B16" i="222"/>
  <c r="F27" i="207"/>
  <c r="D28" i="213"/>
  <c r="E26" i="207"/>
  <c r="G36" i="198"/>
  <c r="G14" i="188"/>
  <c r="F38" i="192"/>
  <c r="E32" i="193"/>
  <c r="B31" i="205"/>
  <c r="G22" i="207"/>
  <c r="F33" i="216"/>
  <c r="C40" i="213"/>
  <c r="D25" i="205"/>
  <c r="G33" i="221"/>
  <c r="C22" i="221"/>
  <c r="E35" i="204"/>
  <c r="F31" i="216"/>
  <c r="G38" i="200"/>
  <c r="D18" i="198"/>
  <c r="D24" i="209"/>
  <c r="B31" i="211"/>
  <c r="F36" i="216"/>
  <c r="G32" i="193"/>
  <c r="F36" i="225"/>
  <c r="G11" i="220"/>
  <c r="C33" i="224"/>
  <c r="G23" i="204"/>
  <c r="C25" i="204"/>
  <c r="G12" i="198"/>
  <c r="B24" i="212"/>
  <c r="G27" i="204"/>
  <c r="D25" i="187"/>
  <c r="E18" i="219"/>
  <c r="F26" i="210"/>
  <c r="G27" i="200"/>
  <c r="F14" i="202"/>
  <c r="G38" i="187"/>
  <c r="B34" i="217"/>
  <c r="C28" i="209"/>
  <c r="E40" i="225"/>
  <c r="C27" i="220"/>
  <c r="G22" i="214"/>
  <c r="D13" i="209"/>
  <c r="C12" i="206"/>
  <c r="D13" i="226"/>
  <c r="E25" i="220"/>
  <c r="D14" i="205"/>
  <c r="C25" i="198"/>
  <c r="E39" i="214"/>
  <c r="E23" i="223"/>
  <c r="G35" i="222"/>
  <c r="G16" i="198"/>
  <c r="E31" i="225"/>
  <c r="G20" i="189"/>
  <c r="D39" i="207"/>
  <c r="D18" i="204"/>
  <c r="C30" i="219"/>
  <c r="F20" i="189"/>
  <c r="D19" i="218"/>
  <c r="F24" i="208"/>
  <c r="G16" i="199"/>
  <c r="E40" i="217"/>
  <c r="C32" i="196"/>
  <c r="C13" i="222"/>
  <c r="D31" i="206"/>
  <c r="E39" i="212"/>
  <c r="F15" i="196"/>
  <c r="B26" i="211"/>
  <c r="C40" i="205"/>
  <c r="E28" i="206"/>
  <c r="D16" i="193"/>
  <c r="B20" i="186"/>
  <c r="B16" i="213"/>
  <c r="G34" i="193"/>
  <c r="C38" i="187"/>
  <c r="G32" i="216"/>
  <c r="F31" i="215"/>
  <c r="G19" i="187"/>
  <c r="G33" i="217"/>
  <c r="F34" i="208"/>
  <c r="B27" i="199"/>
  <c r="G24" i="213"/>
  <c r="B35" i="214"/>
  <c r="F27" i="209"/>
  <c r="D26" i="188"/>
  <c r="F37" i="222"/>
  <c r="B36" i="196"/>
  <c r="B40" i="207"/>
  <c r="E39" i="199"/>
  <c r="B35" i="195"/>
  <c r="F24" i="222"/>
  <c r="B32" i="225"/>
  <c r="D40" i="218"/>
  <c r="C40" i="198"/>
  <c r="B11" i="211"/>
  <c r="C12" i="207"/>
  <c r="C20" i="209"/>
  <c r="B19" i="214"/>
  <c r="B36" i="190"/>
  <c r="E21" i="224"/>
  <c r="F35" i="195"/>
  <c r="F16" i="208"/>
  <c r="D16" i="195"/>
  <c r="D17" i="186"/>
  <c r="C30" i="203"/>
  <c r="D40" i="212"/>
  <c r="G24" i="223"/>
  <c r="C19" i="200"/>
  <c r="B38" i="189"/>
  <c r="F19" i="221"/>
  <c r="G34" i="206"/>
  <c r="D31" i="191"/>
  <c r="E31" i="188"/>
  <c r="G22" i="186"/>
  <c r="B12" i="225"/>
  <c r="F23" i="208"/>
  <c r="G19" i="199"/>
  <c r="E16" i="224"/>
  <c r="G26" i="188"/>
  <c r="D25" i="219"/>
  <c r="G16" i="219"/>
  <c r="G31" i="219"/>
  <c r="G37" i="212"/>
  <c r="G12" i="215"/>
  <c r="G36" i="214"/>
  <c r="E13" i="200"/>
  <c r="B18" i="220"/>
  <c r="D33" i="197"/>
  <c r="D38" i="215"/>
  <c r="F17" i="209"/>
  <c r="G31" i="215"/>
  <c r="E15" i="213"/>
  <c r="F18" i="209"/>
  <c r="E19" i="190"/>
  <c r="E23" i="207"/>
  <c r="F21" i="209"/>
  <c r="G26" i="195"/>
  <c r="F27" i="220"/>
  <c r="G15" i="202"/>
  <c r="B36" i="218"/>
  <c r="F29" i="201"/>
  <c r="E12" i="214"/>
  <c r="F38" i="202"/>
  <c r="B24" i="201"/>
  <c r="D33" i="222"/>
  <c r="C14" i="212"/>
  <c r="E35" i="223"/>
  <c r="F37" i="201"/>
  <c r="B14" i="186"/>
  <c r="F16" i="202"/>
  <c r="E32" i="226"/>
  <c r="F39" i="192"/>
  <c r="F22" i="206"/>
  <c r="F24" i="207"/>
  <c r="D21" i="203"/>
  <c r="B19" i="187"/>
  <c r="D37" i="213"/>
  <c r="F26" i="209"/>
  <c r="G11" i="203"/>
  <c r="E19" i="198"/>
  <c r="B19" i="205"/>
  <c r="D23" i="189"/>
  <c r="C29" i="186"/>
  <c r="G37" i="217"/>
  <c r="G17" i="204"/>
  <c r="F35" i="208"/>
  <c r="F21" i="217"/>
  <c r="F40" i="201"/>
  <c r="E40" i="192"/>
  <c r="G13" i="218"/>
  <c r="B17" i="189"/>
  <c r="D30" i="198"/>
  <c r="C24" i="188"/>
  <c r="C35" i="224"/>
  <c r="E16" i="221"/>
  <c r="D29" i="191"/>
  <c r="D34" i="193"/>
  <c r="E18" i="197"/>
  <c r="E14" i="193"/>
  <c r="F11" i="218"/>
  <c r="F18" i="214"/>
  <c r="F16" i="203"/>
  <c r="G39" i="221"/>
  <c r="G19" i="218"/>
  <c r="G25" i="204"/>
  <c r="B37" i="203"/>
  <c r="F37" i="204"/>
  <c r="F40" i="222"/>
  <c r="C18" i="212"/>
  <c r="C12" i="214"/>
  <c r="B21" i="203"/>
  <c r="C15" i="213"/>
  <c r="E31" i="206"/>
  <c r="D27" i="197"/>
  <c r="C35" i="196"/>
  <c r="B37" i="210"/>
  <c r="D25" i="60"/>
  <c r="D30" i="216"/>
  <c r="F36" i="190"/>
  <c r="C24" i="219"/>
  <c r="E26" i="190"/>
  <c r="C15" i="201"/>
  <c r="C23" i="203"/>
  <c r="C19" i="206"/>
  <c r="E26" i="186"/>
  <c r="C35" i="212"/>
  <c r="F11" i="221"/>
  <c r="D29" i="219"/>
  <c r="E16" i="211"/>
  <c r="B18" i="196"/>
  <c r="B26" i="224"/>
  <c r="E24" i="196"/>
  <c r="D22" i="223"/>
  <c r="E28" i="205"/>
  <c r="F21" i="191"/>
  <c r="F25" i="222"/>
  <c r="E29" i="200"/>
  <c r="G19" i="204"/>
  <c r="B18" i="201"/>
  <c r="F22" i="215"/>
  <c r="C34" i="191"/>
  <c r="E34" i="187"/>
  <c r="F26" i="190"/>
  <c r="C36" i="209"/>
  <c r="F25" i="225"/>
  <c r="F32" i="221"/>
  <c r="E20" i="219"/>
  <c r="D24" i="215"/>
  <c r="E28" i="202"/>
  <c r="D23" i="196"/>
  <c r="G26" i="187"/>
  <c r="B18" i="206"/>
  <c r="F13" i="226"/>
  <c r="B36" i="195"/>
  <c r="F29" i="226"/>
  <c r="C13" i="209"/>
  <c r="C26" i="196"/>
  <c r="C37" i="190"/>
  <c r="F22" i="198"/>
  <c r="D17" i="216"/>
  <c r="F36" i="219"/>
  <c r="E24" i="202"/>
  <c r="D36" i="213"/>
  <c r="C28" i="204"/>
  <c r="D29" i="223"/>
  <c r="B26" i="200"/>
  <c r="F17" i="213"/>
  <c r="E36" i="213"/>
  <c r="G14" i="211"/>
  <c r="G38" i="201"/>
  <c r="G31" i="202"/>
  <c r="C39" i="219"/>
  <c r="F16" i="220"/>
  <c r="B21" i="205"/>
  <c r="E34" i="186"/>
  <c r="G29" i="198"/>
  <c r="E38" i="198"/>
  <c r="F27" i="205"/>
  <c r="B22" i="188"/>
  <c r="F15" i="226"/>
  <c r="G40" i="223"/>
  <c r="B38" i="197"/>
  <c r="F32" i="185"/>
  <c r="F12" i="216"/>
  <c r="G32" i="204"/>
  <c r="E32" i="207"/>
  <c r="E37" i="207"/>
  <c r="D21" i="187"/>
  <c r="D33" i="190"/>
  <c r="B34" i="201"/>
  <c r="C16" i="199"/>
  <c r="D16" i="218"/>
  <c r="E13" i="191"/>
  <c r="B25" i="198"/>
  <c r="F14" i="199"/>
  <c r="C27" i="201"/>
  <c r="B11" i="195"/>
  <c r="G34" i="200"/>
  <c r="F19" i="224"/>
  <c r="E36" i="197"/>
  <c r="D34" i="201"/>
  <c r="G39" i="194"/>
  <c r="B16" i="204"/>
  <c r="B27" i="223"/>
  <c r="E35" i="193"/>
  <c r="F28" i="203"/>
  <c r="G40" i="215"/>
  <c r="F32" i="196"/>
  <c r="D37" i="197"/>
  <c r="F19" i="216"/>
  <c r="B29" i="189"/>
  <c r="B23" i="210"/>
  <c r="G28" i="223"/>
  <c r="C39" i="226"/>
  <c r="B21" i="218"/>
  <c r="C11" i="205"/>
  <c r="G35" i="221"/>
  <c r="E37" i="192"/>
  <c r="F38" i="205"/>
  <c r="G15" i="197"/>
  <c r="F19" i="198"/>
  <c r="F36" i="206"/>
  <c r="G17" i="223"/>
  <c r="D40" i="194"/>
  <c r="B33" i="221"/>
  <c r="E27" i="225"/>
  <c r="B29" i="223"/>
  <c r="C14" i="222"/>
  <c r="F34" i="219"/>
  <c r="G18" i="214"/>
  <c r="F38" i="217"/>
  <c r="D12" i="217"/>
  <c r="G21" i="209"/>
  <c r="B21" i="199"/>
  <c r="E25" i="208"/>
  <c r="B39" i="197"/>
  <c r="F35" i="202"/>
  <c r="C35" i="198"/>
  <c r="E27" i="213"/>
  <c r="E37" i="217"/>
  <c r="F30" i="188"/>
  <c r="G34" i="213"/>
  <c r="G39" i="224"/>
  <c r="F39" i="193"/>
  <c r="D20" i="209"/>
  <c r="D36" i="215"/>
  <c r="C15" i="198"/>
  <c r="E22" i="207"/>
  <c r="B18" i="222"/>
  <c r="D15" i="226"/>
  <c r="G30" i="224"/>
  <c r="F18" i="217"/>
  <c r="D38" i="222"/>
  <c r="G30" i="212"/>
  <c r="F25" i="204"/>
  <c r="E35" i="212"/>
  <c r="B40" i="221"/>
  <c r="D23" i="211"/>
  <c r="E33" i="217"/>
  <c r="F11" i="222"/>
  <c r="G26" i="206"/>
  <c r="C19" i="211"/>
  <c r="D34" i="225"/>
  <c r="B17" i="213"/>
  <c r="E14" i="212"/>
  <c r="E22" i="197"/>
  <c r="E14" i="208"/>
  <c r="D25" i="200"/>
  <c r="E40" i="210"/>
  <c r="E34" i="191"/>
  <c r="E31" i="212"/>
  <c r="F24" i="225"/>
  <c r="B29" i="212"/>
  <c r="E17" i="226"/>
  <c r="C26" i="215"/>
  <c r="E11" i="203"/>
  <c r="C16" i="193"/>
  <c r="C31" i="211"/>
  <c r="F36" i="196"/>
  <c r="E36" i="208"/>
  <c r="B38" i="185"/>
  <c r="G27" i="214"/>
  <c r="F24" i="200"/>
  <c r="G38" i="215"/>
  <c r="G33" i="201"/>
  <c r="C28" i="226"/>
  <c r="D26" i="192"/>
  <c r="D36" i="225"/>
  <c r="C33" i="225"/>
  <c r="E37" i="212"/>
  <c r="C26" i="190"/>
  <c r="D23" i="186"/>
  <c r="F40" i="189"/>
  <c r="D16" i="200"/>
  <c r="E28" i="203"/>
  <c r="E34" i="200"/>
  <c r="B35" i="225"/>
  <c r="F28" i="186"/>
  <c r="C31" i="216"/>
  <c r="E36" i="212"/>
  <c r="F11" i="198"/>
  <c r="B30" i="223"/>
  <c r="G38" i="196"/>
  <c r="F33" i="195"/>
  <c r="B12" i="222"/>
  <c r="E24" i="214"/>
  <c r="C15" i="207"/>
  <c r="F37" i="188"/>
  <c r="F34" i="198"/>
  <c r="G15" i="203"/>
  <c r="G11" i="206"/>
  <c r="D39" i="202"/>
  <c r="E29" i="198"/>
  <c r="C32" i="199"/>
  <c r="F22" i="193"/>
  <c r="E15" i="193"/>
  <c r="G39" i="200"/>
  <c r="G25" i="195"/>
  <c r="G35" i="196"/>
  <c r="D32" i="224"/>
  <c r="B18" i="199"/>
  <c r="C28" i="193"/>
  <c r="B34" i="186"/>
  <c r="D35" i="195"/>
  <c r="E39" i="220"/>
  <c r="F14" i="214"/>
  <c r="B35" i="220"/>
  <c r="D25" i="189"/>
  <c r="C18" i="187"/>
  <c r="E26" i="193"/>
  <c r="G38" i="225"/>
  <c r="F39" i="200"/>
  <c r="E14" i="196"/>
  <c r="F28" i="206"/>
  <c r="E37" i="195"/>
  <c r="C17" i="213"/>
  <c r="E24" i="225"/>
  <c r="B35" i="191"/>
  <c r="D31" i="186"/>
  <c r="D22" i="206"/>
  <c r="D28" i="192"/>
  <c r="F29" i="60"/>
  <c r="G18" i="60"/>
  <c r="E18" i="189"/>
  <c r="D24" i="186"/>
  <c r="D32" i="60"/>
  <c r="E23" i="200"/>
  <c r="B12" i="60"/>
  <c r="C30" i="60"/>
  <c r="F30" i="60"/>
  <c r="D37" i="60"/>
  <c r="B15" i="60"/>
  <c r="E28" i="187"/>
  <c r="G26" i="193"/>
  <c r="E20" i="214"/>
  <c r="D30" i="223"/>
  <c r="E12" i="217"/>
  <c r="B23" i="207"/>
  <c r="C38" i="188"/>
  <c r="D35" i="191"/>
  <c r="F33" i="193"/>
  <c r="F20" i="60"/>
  <c r="E39" i="60"/>
  <c r="G21" i="60"/>
  <c r="F27" i="60"/>
  <c r="B36" i="185"/>
  <c r="C37" i="60"/>
  <c r="B36" i="60"/>
  <c r="E12" i="60"/>
  <c r="E37" i="188"/>
  <c r="C23" i="60"/>
  <c r="E35" i="60"/>
  <c r="E24" i="60"/>
  <c r="G23" i="191"/>
  <c r="G26" i="199"/>
  <c r="D28" i="60"/>
  <c r="E28" i="60"/>
  <c r="E34" i="60"/>
  <c r="C32" i="202"/>
  <c r="E26" i="201"/>
  <c r="C32" i="60"/>
  <c r="G23" i="60"/>
  <c r="E19" i="213"/>
  <c r="F33" i="221"/>
  <c r="F20" i="216"/>
  <c r="D33" i="202"/>
  <c r="C13" i="199"/>
  <c r="E35" i="219"/>
  <c r="G15" i="204"/>
  <c r="C20" i="186"/>
  <c r="F35" i="187"/>
  <c r="C27" i="205"/>
  <c r="D29" i="211"/>
  <c r="F25" i="60"/>
  <c r="G37" i="185"/>
  <c r="E20" i="60"/>
  <c r="B27" i="60"/>
  <c r="D21" i="60"/>
  <c r="B13" i="60"/>
  <c r="B25" i="208"/>
  <c r="G18" i="207"/>
  <c r="F13" i="212"/>
  <c r="D27" i="201"/>
  <c r="G28" i="219"/>
  <c r="C39" i="196"/>
  <c r="F15" i="208"/>
  <c r="D29" i="206"/>
  <c r="D17" i="215"/>
  <c r="E26" i="203"/>
  <c r="C13" i="211"/>
  <c r="B38" i="208"/>
  <c r="C32" i="198"/>
  <c r="D13" i="222"/>
  <c r="G39" i="193"/>
  <c r="B25" i="60"/>
  <c r="C38" i="195"/>
  <c r="F18" i="60"/>
  <c r="G19" i="60"/>
  <c r="F25" i="206"/>
  <c r="C28" i="213"/>
  <c r="D29" i="212"/>
  <c r="B39" i="218"/>
  <c r="E25" i="219"/>
  <c r="G29" i="206"/>
  <c r="C25" i="216"/>
  <c r="B36" i="203"/>
  <c r="B24" i="224"/>
  <c r="B37" i="205"/>
  <c r="G12" i="207"/>
  <c r="F21" i="195"/>
  <c r="F35" i="219"/>
  <c r="C28" i="212"/>
  <c r="F39" i="190"/>
  <c r="B29" i="225"/>
  <c r="F30" i="187"/>
  <c r="B22" i="189"/>
  <c r="F14" i="195"/>
  <c r="C39" i="218"/>
  <c r="D40" i="208"/>
  <c r="E29" i="205"/>
  <c r="E18" i="221"/>
  <c r="G29" i="203"/>
  <c r="G36" i="189"/>
  <c r="G27" i="210"/>
  <c r="G36" i="213"/>
  <c r="B37" i="222"/>
  <c r="C40" i="218"/>
  <c r="G23" i="207"/>
  <c r="D18" i="186"/>
  <c r="E31" i="224"/>
  <c r="E38" i="226"/>
  <c r="D22" i="209"/>
  <c r="E28" i="213"/>
  <c r="B29" i="202"/>
  <c r="E16" i="189"/>
  <c r="E29" i="60"/>
  <c r="F28" i="60"/>
  <c r="F21" i="187"/>
  <c r="D29" i="60"/>
  <c r="F12" i="222"/>
  <c r="C17" i="211"/>
  <c r="D29" i="225"/>
  <c r="C19" i="226"/>
  <c r="G27" i="187"/>
  <c r="E16" i="220"/>
  <c r="D37" i="205"/>
  <c r="C13" i="224"/>
  <c r="E39" i="221"/>
  <c r="G26" i="204"/>
  <c r="E35" i="200"/>
  <c r="C40" i="192"/>
  <c r="F17" i="222"/>
  <c r="B24" i="187"/>
  <c r="E19" i="218"/>
  <c r="G30" i="190"/>
  <c r="E13" i="198"/>
  <c r="C11" i="196"/>
  <c r="G12" i="213"/>
  <c r="G20" i="218"/>
  <c r="D19" i="202"/>
  <c r="E30" i="217"/>
  <c r="F39" i="185"/>
  <c r="E32" i="212"/>
  <c r="F30" i="211"/>
  <c r="B16" i="207"/>
  <c r="G32" i="224"/>
  <c r="E36" i="205"/>
  <c r="C30" i="208"/>
  <c r="C21" i="207"/>
  <c r="E38" i="193"/>
  <c r="C21" i="220"/>
  <c r="C34" i="211"/>
  <c r="D19" i="216"/>
  <c r="F39" i="206"/>
  <c r="F15" i="187"/>
  <c r="D22" i="193"/>
  <c r="G34" i="210"/>
  <c r="D14" i="214"/>
  <c r="C19" i="60"/>
  <c r="B21" i="197"/>
  <c r="F40" i="209"/>
  <c r="B28" i="216"/>
  <c r="F18" i="201"/>
  <c r="D11" i="221"/>
  <c r="D19" i="224"/>
  <c r="F25" i="196"/>
  <c r="C27" i="192"/>
  <c r="D38" i="219"/>
  <c r="B34" i="202"/>
  <c r="B28" i="205"/>
  <c r="E38" i="197"/>
  <c r="E18" i="200"/>
  <c r="B33" i="191"/>
  <c r="F18" i="205"/>
  <c r="B18" i="193"/>
  <c r="C38" i="212"/>
  <c r="G23" i="208"/>
  <c r="E37" i="191"/>
  <c r="F35" i="190"/>
  <c r="C28" i="205"/>
  <c r="E28" i="222"/>
  <c r="B33" i="217"/>
  <c r="F13" i="213"/>
  <c r="E26" i="195"/>
  <c r="G18" i="188"/>
  <c r="G28" i="60"/>
  <c r="E33" i="193"/>
  <c r="G19" i="195"/>
  <c r="G14" i="207"/>
  <c r="B12" i="215"/>
  <c r="B21" i="208"/>
  <c r="E21" i="205"/>
  <c r="B40" i="222"/>
  <c r="F17" i="212"/>
  <c r="B19" i="213"/>
  <c r="F13" i="214"/>
  <c r="E31" i="222"/>
  <c r="B14" i="223"/>
  <c r="B16" i="188"/>
  <c r="E12" i="196"/>
  <c r="C28" i="60"/>
  <c r="D13" i="60"/>
  <c r="B37" i="193"/>
  <c r="C26" i="201"/>
  <c r="C29" i="225"/>
  <c r="B35" i="200"/>
  <c r="D40" i="214"/>
  <c r="F15" i="211"/>
  <c r="F40" i="199"/>
  <c r="B31" i="215"/>
  <c r="C22" i="202"/>
  <c r="D25" i="210"/>
  <c r="F25" i="209"/>
  <c r="G24" i="206"/>
  <c r="B26" i="221"/>
  <c r="C12" i="217"/>
  <c r="C11" i="211"/>
  <c r="C36" i="221"/>
  <c r="E18" i="212"/>
  <c r="C24" i="212"/>
  <c r="C38" i="214"/>
  <c r="B22" i="198"/>
  <c r="B15" i="225"/>
  <c r="D12" i="224"/>
  <c r="E30" i="186"/>
  <c r="B38" i="186"/>
  <c r="E28" i="210"/>
  <c r="F17" i="195"/>
  <c r="D22" i="186"/>
  <c r="B19" i="196"/>
  <c r="D37" i="196"/>
  <c r="G26" i="191"/>
  <c r="F40" i="216"/>
  <c r="C19" i="213"/>
  <c r="F23" i="226"/>
  <c r="B16" i="205"/>
  <c r="G12" i="221"/>
  <c r="G35" i="209"/>
  <c r="B27" i="187"/>
  <c r="B40" i="203"/>
  <c r="B14" i="197"/>
  <c r="E33" i="211"/>
  <c r="C13" i="206"/>
  <c r="E32" i="211"/>
  <c r="F34" i="202"/>
  <c r="C25" i="215"/>
  <c r="F40" i="205"/>
  <c r="C25" i="222"/>
  <c r="E28" i="197"/>
  <c r="G24" i="191"/>
  <c r="D32" i="207"/>
  <c r="D19" i="213"/>
  <c r="D23" i="195"/>
  <c r="E12" i="211"/>
  <c r="C23" i="188"/>
  <c r="B38" i="200"/>
  <c r="G30" i="192"/>
  <c r="G28" i="214"/>
  <c r="G18" i="186"/>
  <c r="F36" i="193"/>
  <c r="F38" i="191"/>
  <c r="F31" i="212"/>
  <c r="F14" i="205"/>
  <c r="D12" i="225"/>
  <c r="D31" i="224"/>
  <c r="F19" i="217"/>
  <c r="C24" i="213"/>
  <c r="D26" i="195"/>
  <c r="D26" i="221"/>
  <c r="B14" i="201"/>
  <c r="D31" i="207"/>
  <c r="E24" i="211"/>
  <c r="D18" i="212"/>
  <c r="D30" i="204"/>
  <c r="G24" i="218"/>
  <c r="C26" i="226"/>
  <c r="C29" i="226"/>
  <c r="D13" i="195"/>
  <c r="F34" i="186"/>
  <c r="B36" i="194"/>
  <c r="E22" i="204"/>
  <c r="F31" i="210"/>
  <c r="E17" i="60"/>
  <c r="C33" i="215"/>
  <c r="F14" i="193"/>
  <c r="B38" i="198"/>
  <c r="C23" i="216"/>
  <c r="B29" i="201"/>
  <c r="C30" i="191"/>
  <c r="C26" i="204"/>
  <c r="F31" i="208"/>
  <c r="G13" i="214"/>
  <c r="G36" i="192"/>
  <c r="G24" i="220"/>
  <c r="F35" i="225"/>
  <c r="B37" i="219"/>
  <c r="C27" i="222"/>
  <c r="F24" i="190"/>
  <c r="F35" i="197"/>
  <c r="G30" i="221"/>
  <c r="D36" i="189"/>
  <c r="B20" i="60"/>
  <c r="F35" i="212"/>
  <c r="D33" i="224"/>
  <c r="E32" i="221"/>
  <c r="C37" i="186"/>
  <c r="F38" i="218"/>
  <c r="D25" i="208"/>
  <c r="B37" i="191"/>
  <c r="D23" i="198"/>
  <c r="G35" i="205"/>
  <c r="D25" i="193"/>
  <c r="F38" i="220"/>
  <c r="D25" i="222"/>
  <c r="F34" i="187"/>
  <c r="F14" i="188"/>
  <c r="F39" i="210"/>
  <c r="D26" i="208"/>
  <c r="G27" i="216"/>
  <c r="C34" i="186"/>
  <c r="C38" i="219"/>
  <c r="F20" i="207"/>
  <c r="D40" i="217"/>
  <c r="E27" i="205"/>
  <c r="E23" i="204"/>
  <c r="B33" i="214"/>
  <c r="C28" i="199"/>
  <c r="E39" i="216"/>
  <c r="G31" i="217"/>
  <c r="B30" i="210"/>
  <c r="F17" i="205"/>
  <c r="G26" i="226"/>
  <c r="G28" i="193"/>
  <c r="F32" i="218"/>
  <c r="F35" i="209"/>
  <c r="B25" i="196"/>
  <c r="B13" i="215"/>
  <c r="F29" i="222"/>
  <c r="E35" i="190"/>
  <c r="G31" i="196"/>
  <c r="F40" i="198"/>
  <c r="E32" i="204"/>
  <c r="D15" i="207"/>
  <c r="B22" i="209"/>
  <c r="B40" i="60"/>
  <c r="E31" i="187"/>
  <c r="E20" i="210"/>
  <c r="C19" i="219"/>
  <c r="B23" i="202"/>
  <c r="D32" i="205"/>
  <c r="G39" i="216"/>
  <c r="B40" i="198"/>
  <c r="D35" i="198"/>
  <c r="G26" i="210"/>
  <c r="B17" i="186"/>
  <c r="C17" i="209"/>
  <c r="G21" i="224"/>
  <c r="F33" i="219"/>
  <c r="C12" i="210"/>
  <c r="G24" i="210"/>
  <c r="F33" i="201"/>
  <c r="C27" i="198"/>
  <c r="D23" i="226"/>
  <c r="E19" i="199"/>
  <c r="B35" i="209"/>
  <c r="D35" i="213"/>
  <c r="E38" i="199"/>
  <c r="D19" i="219"/>
  <c r="C29" i="224"/>
  <c r="B19" i="201"/>
  <c r="G12" i="222"/>
  <c r="G17" i="200"/>
  <c r="B37" i="220"/>
  <c r="E26" i="214"/>
  <c r="D37" i="224"/>
  <c r="C29" i="213"/>
  <c r="C12" i="218"/>
  <c r="D30" i="219"/>
  <c r="B26" i="199"/>
  <c r="G30" i="191"/>
  <c r="C27" i="191"/>
  <c r="F15" i="214"/>
  <c r="F40" i="202"/>
  <c r="B12" i="216"/>
  <c r="D31" i="213"/>
  <c r="E33" i="187"/>
  <c r="D24" i="214"/>
  <c r="C20" i="221"/>
  <c r="C37" i="222"/>
  <c r="C28" i="189"/>
  <c r="F16" i="213"/>
  <c r="E19" i="209"/>
  <c r="B37" i="204"/>
  <c r="G21" i="190"/>
  <c r="G13" i="201"/>
  <c r="G19" i="203"/>
  <c r="G40" i="218"/>
  <c r="C19" i="221"/>
  <c r="G30" i="198"/>
  <c r="F29" i="190"/>
  <c r="C25" i="195"/>
  <c r="C37" i="204"/>
  <c r="D16" i="220"/>
  <c r="G37" i="201"/>
  <c r="B18" i="223"/>
  <c r="D12" i="202"/>
  <c r="B17" i="188"/>
  <c r="E34" i="226"/>
  <c r="F17" i="199"/>
  <c r="C16" i="189"/>
  <c r="C40" i="211"/>
  <c r="F22" i="214"/>
  <c r="C35" i="197"/>
  <c r="G29" i="217"/>
  <c r="E15" i="217"/>
  <c r="C23" i="202"/>
  <c r="F28" i="196"/>
  <c r="E23" i="216"/>
  <c r="E32" i="192"/>
  <c r="B39" i="196"/>
  <c r="G35" i="217"/>
  <c r="F25" i="188"/>
  <c r="B17" i="203"/>
  <c r="G28" i="196"/>
  <c r="F38" i="186"/>
  <c r="G21" i="205"/>
  <c r="B27" i="201"/>
  <c r="C17" i="219"/>
  <c r="E17" i="211"/>
  <c r="D28" i="195"/>
  <c r="F30" i="219"/>
  <c r="E13" i="216"/>
  <c r="F40" i="206"/>
  <c r="E27" i="220"/>
  <c r="G18" i="199"/>
  <c r="B30" i="198"/>
  <c r="E38" i="216"/>
  <c r="D25" i="217"/>
  <c r="G38" i="224"/>
  <c r="F39" i="222"/>
  <c r="D21" i="193"/>
  <c r="E23" i="195"/>
  <c r="B35" i="188"/>
  <c r="E28" i="223"/>
  <c r="D22" i="189"/>
  <c r="G30" i="189"/>
  <c r="F31" i="200"/>
  <c r="G25" i="203"/>
  <c r="C32" i="209"/>
  <c r="C16" i="213"/>
  <c r="G22" i="198"/>
  <c r="D34" i="213"/>
  <c r="E35" i="220"/>
  <c r="B28" i="207"/>
  <c r="C35" i="217"/>
  <c r="G36" i="194"/>
  <c r="B23" i="205"/>
  <c r="E39" i="205"/>
  <c r="C35" i="222"/>
  <c r="G13" i="195"/>
  <c r="B19" i="212"/>
  <c r="D38" i="220"/>
  <c r="F30" i="206"/>
  <c r="E40" i="214"/>
  <c r="D31" i="225"/>
  <c r="E25" i="203"/>
  <c r="D37" i="212"/>
  <c r="B20" i="190"/>
  <c r="C39" i="202"/>
  <c r="E15" i="196"/>
  <c r="E30" i="191"/>
  <c r="C21" i="214"/>
  <c r="C15" i="196"/>
  <c r="C37" i="215"/>
  <c r="D15" i="212"/>
  <c r="E20" i="200"/>
  <c r="B21" i="193"/>
  <c r="F19" i="193"/>
  <c r="B30" i="204"/>
  <c r="C29" i="187"/>
  <c r="C37" i="191"/>
  <c r="F11" i="223"/>
  <c r="D18" i="197"/>
  <c r="B21" i="196"/>
  <c r="D17" i="202"/>
  <c r="G33" i="185"/>
  <c r="C25" i="210"/>
  <c r="B25" i="188"/>
  <c r="G23" i="200"/>
  <c r="D25" i="211"/>
  <c r="F38" i="188"/>
  <c r="D26" i="202"/>
  <c r="F20" i="223"/>
  <c r="C14" i="200"/>
  <c r="B38" i="225"/>
  <c r="D11" i="208"/>
  <c r="F32" i="203"/>
  <c r="B26" i="225"/>
  <c r="G40" i="222"/>
  <c r="G23" i="202"/>
  <c r="B15" i="202"/>
  <c r="D12" i="207"/>
  <c r="C30" i="204"/>
  <c r="B31" i="220"/>
  <c r="G34" i="204"/>
  <c r="F30" i="207"/>
  <c r="D23" i="210"/>
  <c r="C15" i="221"/>
  <c r="D28" i="203"/>
  <c r="C21" i="211"/>
  <c r="C35" i="207"/>
  <c r="B32" i="198"/>
  <c r="F24" i="206"/>
  <c r="C22" i="199"/>
  <c r="G23" i="190"/>
  <c r="G26" i="213"/>
  <c r="B23" i="214"/>
  <c r="E34" i="202"/>
  <c r="B27" i="209"/>
  <c r="D23" i="223"/>
  <c r="B15" i="226"/>
  <c r="D21" i="208"/>
  <c r="F17" i="214"/>
  <c r="F22" i="205"/>
  <c r="B25" i="192"/>
  <c r="F21" i="206"/>
  <c r="F31" i="214"/>
  <c r="E34" i="211"/>
  <c r="F36" i="224"/>
  <c r="C28" i="188"/>
  <c r="D36" i="224"/>
  <c r="C39" i="192"/>
  <c r="E23" i="210"/>
  <c r="F13" i="218"/>
  <c r="G34" i="203"/>
  <c r="D26" i="191"/>
  <c r="C27" i="208"/>
  <c r="E12" i="200"/>
  <c r="G38" i="223"/>
  <c r="D26" i="190"/>
  <c r="B15" i="222"/>
  <c r="E30" i="208"/>
  <c r="E36" i="189"/>
  <c r="C11" i="202"/>
  <c r="F21" i="202"/>
  <c r="E19" i="187"/>
  <c r="F14" i="210"/>
  <c r="E21" i="209"/>
  <c r="G25" i="191"/>
  <c r="B22" i="217"/>
  <c r="D19" i="221"/>
  <c r="E11" i="207"/>
  <c r="G11" i="210"/>
  <c r="G33" i="211"/>
  <c r="B34" i="60"/>
  <c r="D25" i="191"/>
  <c r="F26" i="192"/>
  <c r="G17" i="212"/>
  <c r="C36" i="217"/>
  <c r="F14" i="224"/>
  <c r="E28" i="186"/>
  <c r="C29" i="197"/>
  <c r="B32" i="204"/>
  <c r="D13" i="213"/>
  <c r="E21" i="187"/>
  <c r="C23" i="207"/>
  <c r="D32" i="199"/>
  <c r="B18" i="221"/>
  <c r="E20" i="212"/>
  <c r="F15" i="205"/>
  <c r="F21" i="226"/>
  <c r="E20" i="190"/>
  <c r="C33" i="226"/>
  <c r="G13" i="198"/>
  <c r="E30" i="213"/>
  <c r="F27" i="203"/>
  <c r="F29" i="224"/>
  <c r="B31" i="199"/>
  <c r="F27" i="197"/>
  <c r="C20" i="198"/>
  <c r="E17" i="203"/>
  <c r="E26" i="199"/>
  <c r="D39" i="199"/>
  <c r="E29" i="193"/>
  <c r="B25" i="200"/>
  <c r="F26" i="193"/>
  <c r="B12" i="204"/>
  <c r="B27" i="214"/>
  <c r="G16" i="197"/>
  <c r="C21" i="204"/>
  <c r="G25" i="192"/>
  <c r="D16" i="188"/>
  <c r="B32" i="186"/>
  <c r="F22" i="221"/>
  <c r="F18" i="203"/>
  <c r="B24" i="226"/>
  <c r="F30" i="190"/>
  <c r="G19" i="226"/>
  <c r="F16" i="210"/>
  <c r="F38" i="216"/>
  <c r="E22" i="220"/>
  <c r="F11" i="217"/>
  <c r="G18" i="219"/>
  <c r="F31" i="199"/>
  <c r="F35" i="186"/>
  <c r="C22" i="223"/>
  <c r="G39" i="225"/>
  <c r="G14" i="214"/>
  <c r="B40" i="199"/>
  <c r="B30" i="220"/>
  <c r="C14" i="213"/>
  <c r="B30" i="218"/>
  <c r="G40" i="197"/>
  <c r="E15" i="199"/>
  <c r="G23" i="217"/>
  <c r="B14" i="224"/>
  <c r="B39" i="211"/>
  <c r="B23" i="208"/>
  <c r="D30" i="186"/>
  <c r="E23" i="208"/>
  <c r="F23" i="205"/>
  <c r="B19" i="189"/>
  <c r="C32" i="224"/>
  <c r="D22" i="215"/>
  <c r="B38" i="203"/>
  <c r="G30" i="200"/>
  <c r="F30" i="191"/>
  <c r="G13" i="186"/>
  <c r="C17" i="215"/>
  <c r="E29" i="203"/>
  <c r="F36" i="221"/>
  <c r="F11" i="219"/>
  <c r="C36" i="220"/>
  <c r="C15" i="188"/>
  <c r="C18" i="189"/>
  <c r="F26" i="224"/>
  <c r="C23" i="225"/>
  <c r="G40" i="192"/>
  <c r="F17" i="217"/>
  <c r="C37" i="224"/>
  <c r="B13" i="210"/>
  <c r="B16" i="221"/>
  <c r="B15" i="207"/>
  <c r="C26" i="189"/>
  <c r="G23" i="211"/>
  <c r="E14" i="211"/>
  <c r="F26" i="196"/>
  <c r="C38" i="193"/>
  <c r="D39" i="220"/>
  <c r="E31" i="218"/>
  <c r="F18" i="204"/>
  <c r="D33" i="206"/>
  <c r="E34" i="213"/>
  <c r="F13" i="210"/>
  <c r="B19" i="226"/>
  <c r="G27" i="203"/>
  <c r="G26" i="225"/>
  <c r="F32" i="208"/>
  <c r="B18" i="215"/>
  <c r="D36" i="222"/>
  <c r="D36" i="221"/>
  <c r="G23" i="226"/>
  <c r="C32" i="218"/>
  <c r="C14" i="219"/>
  <c r="F23" i="213"/>
  <c r="D36" i="200"/>
  <c r="B29" i="204"/>
  <c r="F16" i="196"/>
  <c r="E39" i="225"/>
  <c r="G29" i="220"/>
  <c r="B34" i="192"/>
  <c r="C21" i="201"/>
  <c r="B15" i="216"/>
  <c r="C33" i="187"/>
  <c r="B38" i="222"/>
  <c r="G35" i="218"/>
  <c r="E20" i="220"/>
  <c r="B38" i="204"/>
  <c r="D12" i="205"/>
  <c r="E13" i="205"/>
  <c r="F31" i="195"/>
  <c r="C22" i="60"/>
  <c r="D26" i="193"/>
  <c r="B37" i="60"/>
  <c r="B24" i="60"/>
  <c r="E27" i="60"/>
  <c r="E14" i="60"/>
  <c r="F19" i="60"/>
  <c r="B29" i="60"/>
  <c r="D34" i="60"/>
  <c r="C18" i="60"/>
  <c r="E15" i="60"/>
  <c r="F16" i="60"/>
  <c r="G13" i="60"/>
  <c r="E40" i="197"/>
  <c r="F33" i="197"/>
  <c r="D15" i="187"/>
  <c r="D39" i="185"/>
  <c r="C27" i="226"/>
  <c r="E33" i="219"/>
  <c r="D17" i="221"/>
  <c r="E24" i="206"/>
  <c r="G39" i="206"/>
  <c r="G34" i="60"/>
  <c r="C35" i="60"/>
  <c r="C27" i="60"/>
  <c r="G17" i="60"/>
  <c r="C13" i="60"/>
  <c r="F25" i="192"/>
  <c r="D27" i="60"/>
  <c r="G27" i="60"/>
  <c r="D17" i="60"/>
  <c r="F37" i="60"/>
  <c r="F38" i="197"/>
  <c r="F17" i="60"/>
  <c r="C23" i="211"/>
  <c r="B34" i="195"/>
  <c r="G38" i="60"/>
  <c r="B15" i="204"/>
  <c r="G15" i="60"/>
  <c r="G22" i="60"/>
  <c r="F31" i="60"/>
  <c r="F33" i="60"/>
  <c r="F18" i="191"/>
  <c r="C32" i="186"/>
  <c r="E22" i="202"/>
  <c r="F34" i="212"/>
  <c r="F24" i="212"/>
  <c r="B29" i="221"/>
  <c r="B26" i="196"/>
  <c r="E26" i="206"/>
  <c r="G20" i="202"/>
  <c r="E32" i="220"/>
  <c r="F38" i="193"/>
  <c r="F26" i="186"/>
  <c r="D30" i="60"/>
  <c r="E11" i="60"/>
  <c r="C34" i="60"/>
  <c r="E38" i="195"/>
  <c r="C32" i="188"/>
  <c r="E13" i="60"/>
  <c r="C37" i="213"/>
  <c r="B12" i="198"/>
  <c r="F19" i="219"/>
  <c r="F38" i="195"/>
  <c r="C32" i="220"/>
  <c r="E17" i="197"/>
  <c r="B34" i="218"/>
  <c r="D33" i="216"/>
  <c r="F25" i="224"/>
  <c r="F29" i="210"/>
  <c r="C19" i="207"/>
  <c r="D28" i="193"/>
  <c r="F19" i="213"/>
  <c r="G14" i="220"/>
  <c r="B12" i="205"/>
  <c r="B22" i="60"/>
  <c r="B16" i="60"/>
  <c r="F39" i="60"/>
  <c r="G37" i="189"/>
  <c r="G33" i="220"/>
  <c r="E11" i="211"/>
  <c r="G22" i="204"/>
  <c r="G17" i="205"/>
  <c r="D34" i="216"/>
  <c r="B26" i="217"/>
  <c r="C19" i="217"/>
  <c r="F24" i="203"/>
  <c r="G30" i="210"/>
  <c r="B35" i="206"/>
  <c r="D22" i="188"/>
  <c r="G28" i="220"/>
  <c r="F19" i="201"/>
  <c r="F20" i="215"/>
  <c r="D14" i="226"/>
  <c r="C36" i="203"/>
  <c r="B29" i="186"/>
  <c r="D14" i="201"/>
  <c r="B29" i="220"/>
  <c r="B33" i="211"/>
  <c r="F26" i="206"/>
  <c r="F23" i="199"/>
  <c r="G28" i="191"/>
  <c r="C39" i="190"/>
  <c r="D21" i="226"/>
  <c r="G18" i="215"/>
  <c r="E34" i="196"/>
  <c r="C34" i="226"/>
  <c r="E38" i="190"/>
  <c r="B32" i="209"/>
  <c r="F12" i="197"/>
  <c r="C14" i="201"/>
  <c r="F37" i="226"/>
  <c r="D20" i="218"/>
  <c r="B35" i="213"/>
  <c r="B40" i="193"/>
  <c r="B20" i="193"/>
  <c r="B33" i="190"/>
  <c r="D18" i="60"/>
  <c r="F35" i="60"/>
  <c r="F24" i="196"/>
  <c r="B40" i="218"/>
  <c r="F15" i="206"/>
  <c r="G11" i="196"/>
  <c r="B34" i="200"/>
  <c r="E14" i="220"/>
  <c r="F16" i="201"/>
  <c r="C29" i="215"/>
  <c r="F14" i="222"/>
  <c r="E33" i="205"/>
  <c r="E13" i="195"/>
  <c r="C27" i="190"/>
  <c r="D16" i="198"/>
  <c r="F27" i="202"/>
  <c r="E17" i="213"/>
  <c r="G26" i="190"/>
  <c r="G19" i="225"/>
  <c r="F23" i="204"/>
  <c r="C17" i="221"/>
  <c r="F22" i="209"/>
  <c r="G14" i="212"/>
  <c r="C34" i="225"/>
  <c r="B31" i="214"/>
  <c r="F26" i="219"/>
  <c r="F32" i="200"/>
  <c r="B31" i="206"/>
  <c r="D39" i="224"/>
  <c r="B35" i="196"/>
  <c r="D30" i="215"/>
  <c r="F27" i="196"/>
  <c r="C21" i="198"/>
  <c r="C19" i="215"/>
  <c r="D39" i="187"/>
  <c r="F16" i="226"/>
  <c r="C17" i="196"/>
  <c r="B15" i="205"/>
  <c r="G18" i="221"/>
  <c r="E39" i="192"/>
  <c r="E16" i="201"/>
  <c r="F32" i="201"/>
  <c r="C21" i="60"/>
  <c r="D19" i="191"/>
  <c r="D36" i="206"/>
  <c r="F36" i="208"/>
  <c r="F12" i="208"/>
  <c r="E31" i="220"/>
  <c r="E31" i="200"/>
  <c r="C40" i="212"/>
  <c r="F36" i="188"/>
  <c r="F33" i="223"/>
  <c r="D23" i="193"/>
  <c r="B20" i="217"/>
  <c r="E18" i="223"/>
  <c r="F32" i="193"/>
  <c r="C13" i="201"/>
  <c r="C25" i="223"/>
  <c r="F25" i="201"/>
  <c r="C29" i="220"/>
  <c r="B37" i="213"/>
  <c r="F23" i="202"/>
  <c r="G20" i="197"/>
  <c r="D13" i="186"/>
  <c r="G37" i="223"/>
  <c r="D38" i="202"/>
  <c r="G24" i="189"/>
  <c r="D17" i="199"/>
  <c r="G36" i="185"/>
  <c r="F35" i="221"/>
  <c r="D15" i="201"/>
  <c r="C33" i="191"/>
  <c r="C18" i="214"/>
  <c r="C38" i="208"/>
  <c r="E26" i="217"/>
  <c r="F14" i="196"/>
  <c r="D30" i="211"/>
  <c r="D11" i="215"/>
  <c r="E33" i="192"/>
  <c r="F40" i="187"/>
  <c r="D27" i="187"/>
  <c r="E18" i="208"/>
  <c r="D24" i="217"/>
  <c r="C29" i="210"/>
  <c r="C31" i="60"/>
  <c r="D33" i="60"/>
  <c r="E33" i="222"/>
  <c r="C17" i="187"/>
  <c r="F29" i="186"/>
  <c r="C31" i="192"/>
  <c r="G36" i="197"/>
  <c r="C24" i="208"/>
  <c r="B38" i="223"/>
  <c r="E14" i="204"/>
  <c r="G21" i="215"/>
  <c r="F25" i="223"/>
  <c r="G19" i="210"/>
  <c r="F13" i="199"/>
  <c r="B39" i="187"/>
  <c r="C19" i="203"/>
  <c r="E17" i="205"/>
  <c r="F21" i="224"/>
  <c r="G28" i="201"/>
  <c r="E26" i="213"/>
  <c r="B16" i="195"/>
  <c r="D22" i="197"/>
  <c r="F24" i="216"/>
  <c r="F29" i="188"/>
  <c r="G11" i="223"/>
  <c r="D35" i="190"/>
  <c r="G34" i="189"/>
  <c r="D37" i="186"/>
  <c r="D28" i="215"/>
  <c r="C31" i="193"/>
  <c r="C24" i="201"/>
  <c r="B19" i="200"/>
  <c r="E20" i="223"/>
  <c r="G14" i="224"/>
  <c r="D35" i="221"/>
  <c r="E15" i="219"/>
  <c r="C20" i="210"/>
  <c r="F20" i="193"/>
  <c r="F35" i="205"/>
  <c r="F22" i="190"/>
  <c r="D13" i="225"/>
  <c r="C14" i="204"/>
  <c r="C14" i="224"/>
  <c r="D24" i="197"/>
  <c r="B25" i="214"/>
  <c r="G28" i="205"/>
  <c r="E35" i="214"/>
  <c r="C32" i="192"/>
  <c r="C14" i="197"/>
  <c r="B39" i="193"/>
  <c r="F24" i="218"/>
  <c r="F39" i="221"/>
  <c r="F24" i="214"/>
  <c r="F40" i="221"/>
  <c r="D40" i="189"/>
  <c r="F34" i="191"/>
  <c r="C39" i="188"/>
  <c r="F36" i="194"/>
  <c r="D22" i="214"/>
  <c r="D36" i="188"/>
  <c r="D39" i="203"/>
  <c r="G23" i="193"/>
  <c r="F21" i="215"/>
  <c r="C38" i="226"/>
  <c r="B19" i="225"/>
  <c r="D39" i="226"/>
  <c r="B37" i="216"/>
  <c r="E25" i="207"/>
  <c r="G21" i="222"/>
  <c r="B20" i="216"/>
  <c r="C24" i="199"/>
  <c r="C38" i="217"/>
  <c r="E32" i="223"/>
  <c r="G40" i="208"/>
  <c r="B22" i="210"/>
  <c r="G25" i="186"/>
  <c r="D23" i="215"/>
  <c r="D38" i="194"/>
  <c r="B35" i="216"/>
  <c r="F16" i="225"/>
  <c r="D12" i="203"/>
  <c r="F14" i="225"/>
  <c r="E30" i="60"/>
  <c r="B16" i="209"/>
  <c r="F17" i="225"/>
  <c r="G28" i="187"/>
  <c r="E36" i="195"/>
  <c r="C20" i="199"/>
  <c r="F28" i="222"/>
  <c r="B21" i="206"/>
  <c r="G14" i="204"/>
  <c r="G31" i="187"/>
  <c r="G28" i="192"/>
  <c r="G28" i="186"/>
  <c r="C12" i="200"/>
  <c r="B38" i="191"/>
  <c r="D30" i="192"/>
  <c r="E32" i="208"/>
  <c r="D40" i="226"/>
  <c r="B39" i="189"/>
  <c r="F21" i="188"/>
  <c r="F39" i="212"/>
  <c r="D12" i="212"/>
  <c r="G33" i="209"/>
  <c r="C25" i="201"/>
  <c r="D18" i="190"/>
  <c r="F17" i="197"/>
  <c r="G26" i="221"/>
  <c r="G31" i="199"/>
  <c r="E38" i="213"/>
  <c r="D28" i="199"/>
  <c r="B29" i="185"/>
  <c r="B27" i="203"/>
  <c r="E29" i="210"/>
  <c r="E23" i="201"/>
  <c r="B14" i="188"/>
  <c r="D23" i="187"/>
  <c r="F39" i="191"/>
  <c r="F36" i="223"/>
  <c r="F20" i="198"/>
  <c r="G37" i="221"/>
  <c r="B39" i="203"/>
  <c r="C40" i="226"/>
  <c r="F19" i="212"/>
  <c r="B12" i="199"/>
  <c r="E13" i="188"/>
  <c r="D24" i="216"/>
  <c r="E29" i="218"/>
  <c r="G16" i="201"/>
  <c r="D30" i="218"/>
  <c r="B34" i="220"/>
  <c r="F38" i="215"/>
  <c r="D29" i="207"/>
  <c r="G20" i="220"/>
  <c r="D33" i="217"/>
  <c r="D14" i="210"/>
  <c r="E19" i="204"/>
  <c r="C40" i="201"/>
  <c r="G16" i="206"/>
  <c r="E33" i="197"/>
  <c r="E19" i="220"/>
  <c r="F13" i="187"/>
  <c r="F39" i="196"/>
  <c r="F26" i="60"/>
  <c r="B40" i="209"/>
  <c r="B25" i="207"/>
  <c r="E14" i="191"/>
  <c r="B11" i="217"/>
  <c r="C17" i="220"/>
  <c r="B16" i="196"/>
  <c r="B16" i="200"/>
  <c r="E33" i="188"/>
  <c r="G14" i="209"/>
  <c r="G36" i="226"/>
  <c r="D18" i="202"/>
  <c r="E12" i="224"/>
  <c r="C33" i="211"/>
  <c r="F40" i="208"/>
  <c r="D17" i="218"/>
  <c r="G20" i="212"/>
  <c r="G29" i="221"/>
  <c r="F15" i="202"/>
  <c r="F20" i="200"/>
  <c r="C40" i="188"/>
  <c r="C30" i="200"/>
  <c r="F34" i="197"/>
  <c r="E20" i="186"/>
  <c r="E36" i="215"/>
  <c r="B18" i="217"/>
  <c r="G24" i="211"/>
  <c r="F29" i="215"/>
  <c r="F39" i="225"/>
  <c r="B26" i="215"/>
  <c r="E16" i="207"/>
  <c r="D16" i="197"/>
  <c r="F14" i="186"/>
  <c r="B29" i="209"/>
  <c r="D36" i="195"/>
  <c r="F32" i="192"/>
  <c r="D38" i="221"/>
  <c r="B13" i="212"/>
  <c r="C29" i="192"/>
  <c r="E23" i="205"/>
  <c r="E16" i="191"/>
  <c r="G22" i="222"/>
  <c r="C32" i="185"/>
  <c r="E32" i="216"/>
  <c r="G32" i="207"/>
  <c r="F20" i="208"/>
  <c r="C20" i="212"/>
  <c r="F22" i="216"/>
  <c r="G24" i="216"/>
  <c r="G16" i="221"/>
  <c r="E14" i="210"/>
  <c r="E34" i="222"/>
  <c r="G21" i="188"/>
  <c r="D27" i="219"/>
  <c r="E39" i="224"/>
  <c r="E17" i="195"/>
  <c r="D33" i="189"/>
  <c r="E31" i="195"/>
  <c r="G12" i="210"/>
  <c r="F18" i="188"/>
  <c r="D40" i="195"/>
  <c r="E26" i="208"/>
  <c r="B25" i="186"/>
  <c r="D38" i="206"/>
  <c r="F36" i="209"/>
  <c r="C32" i="225"/>
  <c r="F27" i="217"/>
  <c r="G39" i="195"/>
  <c r="B35" i="205"/>
  <c r="C26" i="186"/>
  <c r="D39" i="216"/>
  <c r="B15" i="218"/>
  <c r="C33" i="197"/>
  <c r="E30" i="196"/>
  <c r="B16" i="218"/>
  <c r="E26" i="187"/>
  <c r="C14" i="195"/>
  <c r="D31" i="203"/>
  <c r="F33" i="189"/>
  <c r="B32" i="205"/>
  <c r="B36" i="187"/>
  <c r="G20" i="206"/>
  <c r="B29" i="199"/>
  <c r="B19" i="198"/>
  <c r="F19" i="226"/>
  <c r="B24" i="209"/>
  <c r="G36" i="199"/>
  <c r="G39" i="210"/>
  <c r="D12" i="214"/>
  <c r="F34" i="224"/>
  <c r="B24" i="191"/>
  <c r="E39" i="185"/>
  <c r="D33" i="219"/>
  <c r="G29" i="208"/>
  <c r="G23" i="222"/>
  <c r="E15" i="224"/>
  <c r="E31" i="207"/>
  <c r="G21" i="216"/>
  <c r="B28" i="214"/>
  <c r="E16" i="204"/>
  <c r="C35" i="202"/>
  <c r="E23" i="225"/>
  <c r="E27" i="207"/>
  <c r="G12" i="205"/>
  <c r="F30" i="186"/>
  <c r="G24" i="187"/>
  <c r="F25" i="211"/>
  <c r="D38" i="213"/>
  <c r="G16" i="189"/>
  <c r="B20" i="187"/>
  <c r="B12" i="203"/>
  <c r="F11" i="220"/>
  <c r="G25" i="197"/>
  <c r="B39" i="209"/>
  <c r="F17" i="216"/>
  <c r="C23" i="186"/>
  <c r="B26" i="192"/>
  <c r="C30" i="205"/>
  <c r="E29" i="195"/>
  <c r="D29" i="196"/>
  <c r="G31" i="198"/>
  <c r="C19" i="209"/>
  <c r="G17" i="218"/>
  <c r="F17" i="218"/>
  <c r="G19" i="212"/>
  <c r="E27" i="188"/>
  <c r="G29" i="225"/>
  <c r="D13" i="212"/>
  <c r="D13" i="210"/>
  <c r="G36" i="196"/>
  <c r="C35" i="225"/>
  <c r="D31" i="192"/>
  <c r="D33" i="214"/>
  <c r="D40" i="190"/>
  <c r="E22" i="214"/>
  <c r="C38" i="190"/>
  <c r="D28" i="209"/>
  <c r="D21" i="196"/>
  <c r="C17" i="201"/>
  <c r="C15" i="193"/>
  <c r="E35" i="191"/>
  <c r="E25" i="225"/>
  <c r="D25" i="195"/>
  <c r="B34" i="210"/>
  <c r="G24" i="208"/>
  <c r="E20" i="217"/>
  <c r="E23" i="193"/>
  <c r="B22" i="224"/>
  <c r="B19" i="218"/>
  <c r="B36" i="213"/>
  <c r="D32" i="188"/>
  <c r="D27" i="213"/>
  <c r="F18" i="198"/>
  <c r="G24" i="217"/>
  <c r="C35" i="210"/>
  <c r="E29" i="220"/>
  <c r="F33" i="205"/>
  <c r="C34" i="200"/>
  <c r="G27" i="219"/>
  <c r="B29" i="198"/>
  <c r="C38" i="199"/>
  <c r="E17" i="215"/>
  <c r="E12" i="222"/>
  <c r="E19" i="191"/>
  <c r="D25" i="215"/>
  <c r="E22" i="216"/>
  <c r="G35" i="192"/>
  <c r="F12" i="60"/>
  <c r="C32" i="201"/>
  <c r="F17" i="201"/>
  <c r="E37" i="222"/>
  <c r="F20" i="222"/>
  <c r="B11" i="200"/>
  <c r="C30" i="209"/>
  <c r="B36" i="215"/>
  <c r="F23" i="187"/>
  <c r="B13" i="196"/>
  <c r="B27" i="219"/>
  <c r="B20" i="202"/>
  <c r="E40" i="203"/>
  <c r="B24" i="210"/>
  <c r="D21" i="188"/>
  <c r="E12" i="209"/>
  <c r="C15" i="206"/>
  <c r="B32" i="192"/>
  <c r="D30" i="214"/>
  <c r="C13" i="216"/>
  <c r="B26" i="201"/>
  <c r="C27" i="186"/>
  <c r="C22" i="191"/>
  <c r="C33" i="217"/>
  <c r="F23" i="221"/>
  <c r="E30" i="225"/>
  <c r="D20" i="220"/>
  <c r="B23" i="203"/>
  <c r="F38" i="189"/>
  <c r="E20" i="188"/>
  <c r="C36" i="189"/>
  <c r="D28" i="214"/>
  <c r="E30" i="212"/>
  <c r="C33" i="204"/>
  <c r="D15" i="216"/>
  <c r="C34" i="216"/>
  <c r="D38" i="188"/>
  <c r="B20" i="221"/>
  <c r="G17" i="202"/>
  <c r="E20" i="225"/>
  <c r="D33" i="199"/>
  <c r="F24" i="224"/>
  <c r="B22" i="207"/>
  <c r="D36" i="212"/>
  <c r="D28" i="190"/>
  <c r="B24" i="202"/>
  <c r="E25" i="196"/>
  <c r="C37" i="226"/>
  <c r="E39" i="219"/>
  <c r="E32" i="190"/>
  <c r="D30" i="185"/>
  <c r="C21" i="197"/>
  <c r="B40" i="223"/>
  <c r="F26" i="211"/>
  <c r="D33" i="225"/>
  <c r="G34" i="211"/>
  <c r="E24" i="205"/>
  <c r="C38" i="223"/>
  <c r="G11" i="195"/>
  <c r="B32" i="60"/>
  <c r="F17" i="188"/>
  <c r="C14" i="60"/>
  <c r="C11" i="60"/>
  <c r="F32" i="60"/>
  <c r="G36" i="60"/>
  <c r="G38" i="198"/>
  <c r="D39" i="60"/>
  <c r="B14" i="60"/>
  <c r="C25" i="186"/>
  <c r="G20" i="60"/>
  <c r="D24" i="60"/>
  <c r="E27" i="190"/>
  <c r="D31" i="196"/>
  <c r="G31" i="205"/>
  <c r="E40" i="205"/>
  <c r="D21" i="223"/>
  <c r="B39" i="226"/>
  <c r="F14" i="213"/>
  <c r="F19" i="187"/>
  <c r="F25" i="210"/>
  <c r="D36" i="60"/>
  <c r="B33" i="60"/>
  <c r="G30" i="60"/>
  <c r="E19" i="60"/>
  <c r="E36" i="60"/>
  <c r="G37" i="60"/>
  <c r="D11" i="60"/>
  <c r="G14" i="60"/>
  <c r="B23" i="60"/>
  <c r="F15" i="60"/>
  <c r="D31" i="60"/>
  <c r="G14" i="197"/>
  <c r="B18" i="213"/>
  <c r="C11" i="195"/>
  <c r="G35" i="188"/>
  <c r="C39" i="60"/>
  <c r="F38" i="60"/>
  <c r="G38" i="190"/>
  <c r="G31" i="60"/>
  <c r="B30" i="60"/>
  <c r="B36" i="202"/>
  <c r="B26" i="197"/>
  <c r="B26" i="223"/>
  <c r="D31" i="214"/>
  <c r="B40" i="226"/>
  <c r="G13" i="196"/>
  <c r="G38" i="214"/>
  <c r="D27" i="214"/>
  <c r="E26" i="215"/>
  <c r="F12" i="217"/>
  <c r="F19" i="202"/>
  <c r="C39" i="200"/>
  <c r="E31" i="60"/>
  <c r="E33" i="60"/>
  <c r="G35" i="60"/>
  <c r="C25" i="60"/>
  <c r="C36" i="60"/>
  <c r="E40" i="60"/>
  <c r="B27" i="210"/>
  <c r="D27" i="188"/>
  <c r="G32" i="187"/>
  <c r="D11" i="222"/>
  <c r="F40" i="217"/>
  <c r="D15" i="202"/>
  <c r="C17" i="203"/>
  <c r="B22" i="204"/>
  <c r="E16" i="198"/>
  <c r="F38" i="224"/>
  <c r="C30" i="187"/>
  <c r="G21" i="225"/>
  <c r="C18" i="219"/>
  <c r="D14" i="196"/>
  <c r="E23" i="198"/>
  <c r="D16" i="60"/>
  <c r="G39" i="60"/>
  <c r="E37" i="60"/>
  <c r="C16" i="222"/>
  <c r="C34" i="206"/>
  <c r="F35" i="214"/>
  <c r="G40" i="212"/>
  <c r="E35" i="201"/>
  <c r="G30" i="193"/>
  <c r="G12" i="206"/>
  <c r="C34" i="202"/>
  <c r="F23" i="211"/>
  <c r="F40" i="190"/>
  <c r="F24" i="187"/>
  <c r="E16" i="210"/>
  <c r="G19" i="208"/>
  <c r="D36" i="207"/>
  <c r="F33" i="224"/>
  <c r="G33" i="205"/>
  <c r="G27" i="206"/>
  <c r="E31" i="211"/>
  <c r="E22" i="205"/>
  <c r="G19" i="213"/>
  <c r="G12" i="209"/>
  <c r="E40" i="212"/>
  <c r="B33" i="204"/>
  <c r="D17" i="209"/>
  <c r="C39" i="187"/>
  <c r="E40" i="216"/>
  <c r="B11" i="221"/>
  <c r="E28" i="225"/>
  <c r="B17" i="193"/>
  <c r="G32" i="226"/>
  <c r="D34" i="191"/>
  <c r="F35" i="215"/>
  <c r="D37" i="223"/>
  <c r="C19" i="220"/>
  <c r="G21" i="210"/>
  <c r="E14" i="197"/>
  <c r="C24" i="202"/>
  <c r="D18" i="200"/>
  <c r="B23" i="200"/>
  <c r="B17" i="60"/>
  <c r="E21" i="60"/>
  <c r="E36" i="194"/>
  <c r="G21" i="206"/>
  <c r="D18" i="225"/>
  <c r="D23" i="216"/>
  <c r="C17" i="206"/>
  <c r="E12" i="195"/>
  <c r="C11" i="204"/>
  <c r="D15" i="204"/>
  <c r="F12" i="223"/>
  <c r="C18" i="218"/>
  <c r="G38" i="213"/>
  <c r="C32" i="222"/>
  <c r="E25" i="186"/>
  <c r="D16" i="207"/>
  <c r="D16" i="226"/>
  <c r="E34" i="221"/>
  <c r="C25" i="196"/>
  <c r="F37" i="196"/>
  <c r="B15" i="197"/>
  <c r="B31" i="190"/>
  <c r="C25" i="226"/>
  <c r="B19" i="221"/>
  <c r="E21" i="193"/>
  <c r="C29" i="216"/>
  <c r="G36" i="193"/>
  <c r="B24" i="222"/>
  <c r="F12" i="212"/>
  <c r="G26" i="200"/>
  <c r="D35" i="201"/>
  <c r="B32" i="223"/>
  <c r="F36" i="213"/>
  <c r="F34" i="205"/>
  <c r="F17" i="207"/>
  <c r="G38" i="216"/>
  <c r="E36" i="221"/>
  <c r="D35" i="220"/>
  <c r="D29" i="185"/>
  <c r="G32" i="201"/>
  <c r="D29" i="189"/>
  <c r="B39" i="60"/>
  <c r="C29" i="189"/>
  <c r="C38" i="225"/>
  <c r="E26" i="222"/>
  <c r="C35" i="185"/>
  <c r="D37" i="203"/>
  <c r="E14" i="205"/>
  <c r="E21" i="188"/>
  <c r="G34" i="208"/>
  <c r="C28" i="225"/>
  <c r="B32" i="200"/>
  <c r="C38" i="198"/>
  <c r="B40" i="186"/>
  <c r="E34" i="212"/>
  <c r="D22" i="199"/>
  <c r="B12" i="219"/>
  <c r="G29" i="200"/>
  <c r="G38" i="194"/>
  <c r="E24" i="207"/>
  <c r="E30" i="198"/>
  <c r="D37" i="193"/>
  <c r="B34" i="223"/>
  <c r="D15" i="214"/>
  <c r="D32" i="203"/>
  <c r="D16" i="225"/>
  <c r="F15" i="222"/>
  <c r="E30" i="192"/>
  <c r="G25" i="189"/>
  <c r="C37" i="203"/>
  <c r="C33" i="185"/>
  <c r="D40" i="188"/>
  <c r="C16" i="195"/>
  <c r="E37" i="213"/>
  <c r="F24" i="199"/>
  <c r="B26" i="206"/>
  <c r="G27" i="195"/>
  <c r="E35" i="189"/>
  <c r="E28" i="218"/>
  <c r="B27" i="200"/>
  <c r="B39" i="185"/>
  <c r="F28" i="208"/>
  <c r="G11" i="207"/>
  <c r="F17" i="210"/>
  <c r="C26" i="60"/>
  <c r="B24" i="216"/>
  <c r="B36" i="219"/>
  <c r="B20" i="224"/>
  <c r="E13" i="209"/>
  <c r="B25" i="212"/>
  <c r="E36" i="200"/>
  <c r="D13" i="204"/>
  <c r="E27" i="193"/>
  <c r="F11" i="196"/>
  <c r="G31" i="185"/>
  <c r="B15" i="195"/>
  <c r="E28" i="199"/>
  <c r="F34" i="221"/>
  <c r="E11" i="209"/>
  <c r="C22" i="186"/>
  <c r="C19" i="198"/>
  <c r="B21" i="220"/>
  <c r="C17" i="214"/>
  <c r="C13" i="214"/>
  <c r="F34" i="193"/>
  <c r="G13" i="224"/>
  <c r="C30" i="218"/>
  <c r="B20" i="195"/>
  <c r="F21" i="204"/>
  <c r="B28" i="200"/>
  <c r="C25" i="202"/>
  <c r="D12" i="60"/>
  <c r="B24" i="196"/>
  <c r="F22" i="191"/>
  <c r="C37" i="195"/>
  <c r="G38" i="208"/>
  <c r="G18" i="226"/>
  <c r="C24" i="226"/>
  <c r="D35" i="188"/>
  <c r="E39" i="217"/>
  <c r="C27" i="212"/>
  <c r="G40" i="221"/>
  <c r="D13" i="191"/>
  <c r="B34" i="209"/>
  <c r="C18" i="210"/>
  <c r="D29" i="221"/>
  <c r="G22" i="210"/>
  <c r="D35" i="209"/>
  <c r="F33" i="209"/>
  <c r="D36" i="223"/>
  <c r="C16" i="203"/>
  <c r="D13" i="217"/>
  <c r="D12" i="197"/>
  <c r="D40" i="201"/>
  <c r="B17" i="217"/>
  <c r="G27" i="224"/>
  <c r="B14" i="208"/>
  <c r="G18" i="217"/>
  <c r="E12" i="205"/>
  <c r="F35" i="199"/>
  <c r="B19" i="60"/>
  <c r="E15" i="191"/>
  <c r="D13" i="198"/>
  <c r="G39" i="202"/>
  <c r="F25" i="187"/>
  <c r="F35" i="226"/>
  <c r="B36" i="188"/>
  <c r="E29" i="223"/>
  <c r="B39" i="216"/>
  <c r="B34" i="206"/>
  <c r="C33" i="209"/>
  <c r="F23" i="216"/>
  <c r="E24" i="221"/>
  <c r="G22" i="223"/>
  <c r="D14" i="206"/>
  <c r="F16" i="214"/>
  <c r="B33" i="187"/>
  <c r="F14" i="220"/>
  <c r="F32" i="211"/>
  <c r="E22" i="218"/>
  <c r="G26" i="186"/>
  <c r="F26" i="199"/>
  <c r="G34" i="185"/>
  <c r="F16" i="216"/>
  <c r="E22" i="208"/>
  <c r="D37" i="187"/>
  <c r="C15" i="60"/>
  <c r="G20" i="224"/>
  <c r="G30" i="225"/>
  <c r="F12" i="196"/>
  <c r="B28" i="222"/>
  <c r="B20" i="205"/>
  <c r="G19" i="205"/>
  <c r="D22" i="222"/>
  <c r="D35" i="204"/>
  <c r="D25" i="202"/>
  <c r="D22" i="220"/>
  <c r="G28" i="225"/>
  <c r="E34" i="199"/>
  <c r="B37" i="197"/>
  <c r="B25" i="202"/>
  <c r="C20" i="195"/>
  <c r="E26" i="197"/>
  <c r="C26" i="223"/>
  <c r="E32" i="60"/>
  <c r="B30" i="203"/>
  <c r="D40" i="202"/>
  <c r="B33" i="203"/>
  <c r="G32" i="222"/>
  <c r="F31" i="202"/>
  <c r="D27" i="222"/>
  <c r="B27" i="188"/>
  <c r="E25" i="212"/>
  <c r="D38" i="209"/>
  <c r="E38" i="219"/>
  <c r="E16" i="195"/>
  <c r="F22" i="195"/>
  <c r="D31" i="193"/>
  <c r="F16" i="187"/>
  <c r="E15" i="200"/>
  <c r="D17" i="187"/>
  <c r="B37" i="201"/>
  <c r="E21" i="215"/>
  <c r="G14" i="225"/>
  <c r="B37" i="190"/>
  <c r="F22" i="60"/>
  <c r="C21" i="213"/>
  <c r="G28" i="202"/>
  <c r="D31" i="216"/>
  <c r="B28" i="187"/>
  <c r="F22" i="196"/>
  <c r="D32" i="210"/>
  <c r="E18" i="214"/>
  <c r="B28" i="199"/>
  <c r="C33" i="219"/>
  <c r="E31" i="226"/>
  <c r="D29" i="204"/>
  <c r="G36" i="218"/>
  <c r="B34" i="219"/>
  <c r="G36" i="206"/>
  <c r="C18" i="208"/>
  <c r="C14" i="208"/>
  <c r="G34" i="218"/>
  <c r="F26" i="225"/>
  <c r="G20" i="193"/>
  <c r="G19" i="206"/>
  <c r="D23" i="188"/>
  <c r="D23" i="60"/>
  <c r="F22" i="197"/>
  <c r="F22" i="200"/>
  <c r="B21" i="222"/>
  <c r="B29" i="222"/>
  <c r="D24" i="199"/>
  <c r="G28" i="226"/>
  <c r="C26" i="198"/>
  <c r="G13" i="216"/>
  <c r="G12" i="219"/>
  <c r="F14" i="198"/>
  <c r="E32" i="214"/>
  <c r="C14" i="226"/>
  <c r="C11" i="221"/>
  <c r="G20" i="195"/>
  <c r="F26" i="215"/>
  <c r="D34" i="222"/>
  <c r="B11" i="196"/>
  <c r="E35" i="205"/>
  <c r="F40" i="197"/>
  <c r="D36" i="218"/>
  <c r="G39" i="192"/>
  <c r="E24" i="199"/>
  <c r="D25" i="188"/>
  <c r="C39" i="208"/>
  <c r="D15" i="222"/>
  <c r="G23" i="214"/>
  <c r="B34" i="193"/>
  <c r="F23" i="210"/>
  <c r="C19" i="210"/>
  <c r="G22" i="224"/>
  <c r="G13" i="200"/>
  <c r="D31" i="190"/>
  <c r="B20" i="212"/>
  <c r="D30" i="200"/>
  <c r="D37" i="204"/>
  <c r="G38" i="204"/>
  <c r="C26" i="216"/>
  <c r="C34" i="207"/>
  <c r="C25" i="207"/>
  <c r="E28" i="224"/>
  <c r="G27" i="186"/>
  <c r="E29" i="208"/>
  <c r="D21" i="204"/>
  <c r="G24" i="193"/>
  <c r="D29" i="198"/>
  <c r="E28" i="220"/>
  <c r="G40" i="186"/>
  <c r="F12" i="218"/>
  <c r="B33" i="219"/>
  <c r="G30" i="207"/>
  <c r="E36" i="223"/>
  <c r="B32" i="195"/>
  <c r="D11" i="212"/>
  <c r="D36" i="210"/>
  <c r="C29" i="208"/>
  <c r="C17" i="224"/>
  <c r="E25" i="195"/>
  <c r="C20" i="208"/>
  <c r="C31" i="207"/>
  <c r="G40" i="210"/>
  <c r="C19" i="201"/>
  <c r="C29" i="218"/>
  <c r="G35" i="216"/>
  <c r="E32" i="197"/>
  <c r="C30" i="190"/>
  <c r="B17" i="223"/>
  <c r="D25" i="192"/>
  <c r="C34" i="210"/>
  <c r="E36" i="190"/>
  <c r="B25" i="226"/>
  <c r="C31" i="221"/>
  <c r="G39" i="215"/>
  <c r="D17" i="200"/>
  <c r="C31" i="218"/>
  <c r="C19" i="197"/>
  <c r="B18" i="210"/>
  <c r="C29" i="219"/>
  <c r="G31" i="201"/>
  <c r="E17" i="191"/>
  <c r="D12" i="219"/>
  <c r="F26" i="205"/>
  <c r="C39" i="185"/>
  <c r="E24" i="215"/>
  <c r="F37" i="215"/>
  <c r="B38" i="187"/>
  <c r="B22" i="212"/>
  <c r="G17" i="187"/>
  <c r="C18" i="206"/>
  <c r="B30" i="212"/>
  <c r="C25" i="218"/>
  <c r="D23" i="190"/>
  <c r="D37" i="208"/>
  <c r="C34" i="203"/>
  <c r="C19" i="193"/>
  <c r="G37" i="215"/>
  <c r="E31" i="192"/>
  <c r="D26" i="203"/>
  <c r="G20" i="203"/>
  <c r="D35" i="222"/>
  <c r="C18" i="201"/>
  <c r="B31" i="212"/>
  <c r="C18" i="202"/>
  <c r="D23" i="197"/>
  <c r="C22" i="208"/>
  <c r="F17" i="202"/>
  <c r="E36" i="224"/>
  <c r="B31" i="60"/>
  <c r="D19" i="209"/>
  <c r="D19" i="197"/>
  <c r="F26" i="200"/>
  <c r="C38" i="191"/>
  <c r="F34" i="201"/>
  <c r="B16" i="214"/>
  <c r="C40" i="186"/>
  <c r="C28" i="201"/>
  <c r="D11" i="200"/>
  <c r="E40" i="213"/>
  <c r="D26" i="207"/>
  <c r="C32" i="197"/>
  <c r="F11" i="212"/>
  <c r="G34" i="222"/>
  <c r="F30" i="214"/>
  <c r="G34" i="212"/>
  <c r="G31" i="223"/>
  <c r="D13" i="202"/>
  <c r="E13" i="215"/>
  <c r="G22" i="202"/>
  <c r="G20" i="205"/>
  <c r="F34" i="218"/>
  <c r="E11" i="222"/>
  <c r="B23" i="186"/>
  <c r="F23" i="218"/>
  <c r="G11" i="199"/>
  <c r="D31" i="199"/>
  <c r="B31" i="225"/>
  <c r="E11" i="219"/>
  <c r="E15" i="201"/>
  <c r="G16" i="212"/>
  <c r="F20" i="213"/>
  <c r="C28" i="224"/>
  <c r="G37" i="199"/>
  <c r="G22" i="188"/>
  <c r="E23" i="199"/>
  <c r="C35" i="209"/>
  <c r="E14" i="221"/>
  <c r="D15" i="196"/>
  <c r="E40" i="220"/>
  <c r="C13" i="226"/>
  <c r="E17" i="208"/>
  <c r="F12" i="195"/>
  <c r="C24" i="186"/>
  <c r="C28" i="222"/>
  <c r="F37" i="214"/>
  <c r="F23" i="223"/>
  <c r="G13" i="212"/>
  <c r="D40" i="187"/>
  <c r="E30" i="203"/>
  <c r="E17" i="201"/>
  <c r="F18" i="187"/>
  <c r="B33" i="205"/>
  <c r="B18" i="202"/>
  <c r="D15" i="221"/>
  <c r="B24" i="207"/>
  <c r="B15" i="215"/>
  <c r="D18" i="205"/>
  <c r="E36" i="202"/>
  <c r="C24" i="187"/>
  <c r="G14" i="217"/>
  <c r="B22" i="195"/>
  <c r="C15" i="212"/>
  <c r="G30" i="186"/>
  <c r="E23" i="218"/>
  <c r="F22" i="211"/>
  <c r="C17" i="208"/>
  <c r="F27" i="195"/>
  <c r="D35" i="218"/>
  <c r="F40" i="226"/>
  <c r="G23" i="223"/>
  <c r="F22" i="226"/>
  <c r="B40" i="194"/>
  <c r="D30" i="210"/>
  <c r="F14" i="204"/>
  <c r="B37" i="187"/>
  <c r="C31" i="202"/>
  <c r="B14" i="215"/>
  <c r="D23" i="205"/>
  <c r="D21" i="225"/>
  <c r="F23" i="60"/>
  <c r="E37" i="193"/>
  <c r="E27" i="203"/>
  <c r="D26" i="219"/>
  <c r="D24" i="210"/>
  <c r="C23" i="193"/>
  <c r="C17" i="188"/>
  <c r="D25" i="214"/>
  <c r="E40" i="196"/>
  <c r="G13" i="217"/>
  <c r="D30" i="199"/>
  <c r="C13" i="187"/>
  <c r="D22" i="203"/>
  <c r="E12" i="207"/>
  <c r="B40" i="188"/>
  <c r="F18" i="216"/>
  <c r="G39" i="214"/>
  <c r="E14" i="217"/>
  <c r="D39" i="222"/>
  <c r="E21" i="221"/>
  <c r="B13" i="219"/>
  <c r="B28" i="209"/>
  <c r="C27" i="187"/>
  <c r="F39" i="226"/>
  <c r="F12" i="213"/>
  <c r="B33" i="202"/>
  <c r="B30" i="189"/>
  <c r="C29" i="223"/>
  <c r="E15" i="186"/>
  <c r="C24" i="198"/>
  <c r="B15" i="211"/>
  <c r="B26" i="213"/>
  <c r="E33" i="202"/>
  <c r="F30" i="225"/>
  <c r="G15" i="207"/>
  <c r="B16" i="210"/>
  <c r="C21" i="209"/>
  <c r="B27" i="224"/>
  <c r="F12" i="204"/>
  <c r="F15" i="199"/>
  <c r="G15" i="196"/>
  <c r="G34" i="214"/>
  <c r="D38" i="214"/>
  <c r="F29" i="198"/>
  <c r="E14" i="223"/>
  <c r="D25" i="206"/>
  <c r="G31" i="220"/>
  <c r="F16" i="218"/>
  <c r="D23" i="218"/>
  <c r="D16" i="215"/>
  <c r="G24" i="202"/>
  <c r="D27" i="186"/>
  <c r="E20" i="226"/>
  <c r="C12" i="223"/>
  <c r="F40" i="218"/>
  <c r="D39" i="194"/>
  <c r="E12" i="204"/>
  <c r="G15" i="219"/>
  <c r="B13" i="193"/>
  <c r="D28" i="223"/>
  <c r="G12" i="201"/>
  <c r="C18" i="205"/>
  <c r="G22" i="190"/>
  <c r="B33" i="222"/>
  <c r="E27" i="216"/>
  <c r="G19" i="216"/>
  <c r="C14" i="203"/>
  <c r="D26" i="201"/>
  <c r="B26" i="218"/>
  <c r="E25" i="193"/>
  <c r="F12" i="226"/>
  <c r="D23" i="217"/>
  <c r="B16" i="220"/>
  <c r="C33" i="222"/>
  <c r="F14" i="200"/>
  <c r="D14" i="216"/>
  <c r="G18" i="213"/>
  <c r="G37" i="188"/>
  <c r="F29" i="220"/>
  <c r="F33" i="218"/>
  <c r="C27" i="189"/>
  <c r="B35" i="217"/>
  <c r="F34" i="215"/>
  <c r="D34" i="210"/>
  <c r="D18" i="203"/>
  <c r="F28" i="191"/>
  <c r="F38" i="226"/>
  <c r="E33" i="224"/>
  <c r="B27" i="222"/>
  <c r="C24" i="220"/>
  <c r="C25" i="197"/>
  <c r="B17" i="199"/>
  <c r="F28" i="193"/>
  <c r="G24" i="200"/>
  <c r="F31" i="189"/>
  <c r="D11" i="211"/>
  <c r="D27" i="210"/>
  <c r="E18" i="201"/>
  <c r="G31" i="225"/>
  <c r="G25" i="218"/>
  <c r="E15" i="198"/>
  <c r="B36" i="214"/>
  <c r="E24" i="222"/>
  <c r="C35" i="206"/>
  <c r="E29" i="191"/>
  <c r="E28" i="209"/>
  <c r="E24" i="212"/>
  <c r="D14" i="213"/>
  <c r="F37" i="192"/>
  <c r="C16" i="204"/>
  <c r="G26" i="216"/>
  <c r="D37" i="216"/>
  <c r="G36" i="220"/>
  <c r="E27" i="199"/>
  <c r="E39" i="197"/>
  <c r="F25" i="186"/>
  <c r="B22" i="201"/>
  <c r="D34" i="207"/>
  <c r="F34" i="204"/>
  <c r="C32" i="226"/>
  <c r="E30" i="209"/>
  <c r="C27" i="219"/>
  <c r="G40" i="216"/>
  <c r="C27" i="209"/>
  <c r="D38" i="198"/>
  <c r="F32" i="209"/>
  <c r="E17" i="198"/>
  <c r="D32" i="196"/>
  <c r="G16" i="208"/>
  <c r="B14" i="193"/>
  <c r="G13" i="219"/>
  <c r="G13" i="211"/>
  <c r="D25" i="201"/>
  <c r="B18" i="186"/>
  <c r="G25" i="211"/>
  <c r="F22" i="188"/>
  <c r="B24" i="223"/>
  <c r="G24" i="196"/>
  <c r="E27" i="224"/>
  <c r="B23" i="211"/>
  <c r="F20" i="199"/>
  <c r="E39" i="200"/>
  <c r="D27" i="190"/>
  <c r="D30" i="222"/>
  <c r="G36" i="211"/>
  <c r="G27" i="209"/>
  <c r="F20" i="188"/>
  <c r="G25" i="60"/>
  <c r="G32" i="191"/>
  <c r="B21" i="204"/>
  <c r="B11" i="60"/>
  <c r="G17" i="191"/>
  <c r="B38" i="60"/>
  <c r="G24" i="195"/>
  <c r="F29" i="219"/>
  <c r="D15" i="215"/>
  <c r="F15" i="200"/>
  <c r="E16" i="60"/>
  <c r="C12" i="60"/>
  <c r="G16" i="60"/>
  <c r="D38" i="60"/>
  <c r="D29" i="187"/>
  <c r="C39" i="205"/>
  <c r="C16" i="202"/>
  <c r="B21" i="60"/>
  <c r="G29" i="189"/>
  <c r="B24" i="219"/>
  <c r="E38" i="223"/>
  <c r="C39" i="191"/>
  <c r="D35" i="60"/>
  <c r="F39" i="199"/>
  <c r="F26" i="191"/>
  <c r="F33" i="215"/>
  <c r="F25" i="221"/>
  <c r="G27" i="193"/>
  <c r="D38" i="207"/>
  <c r="G31" i="221"/>
  <c r="G20" i="199"/>
  <c r="F28" i="200"/>
  <c r="F15" i="207"/>
  <c r="D38" i="192"/>
  <c r="D39" i="221"/>
  <c r="C17" i="225"/>
  <c r="C13" i="191"/>
  <c r="C40" i="209"/>
  <c r="B37" i="221"/>
  <c r="C24" i="204"/>
  <c r="E23" i="213"/>
  <c r="B28" i="218"/>
  <c r="C38" i="203"/>
  <c r="C18" i="188"/>
  <c r="C29" i="185"/>
  <c r="C26" i="193"/>
  <c r="F38" i="208"/>
  <c r="B25" i="209"/>
  <c r="G12" i="212"/>
  <c r="C16" i="207"/>
  <c r="D29" i="195"/>
  <c r="F13" i="217"/>
  <c r="F40" i="219"/>
  <c r="C39" i="204"/>
  <c r="D40" i="192"/>
  <c r="F39" i="202"/>
  <c r="G29" i="215"/>
  <c r="B37" i="196"/>
  <c r="G38" i="207"/>
  <c r="B13" i="220"/>
  <c r="D16" i="203"/>
  <c r="D22" i="226"/>
  <c r="B21" i="189"/>
  <c r="G28" i="204"/>
  <c r="B30" i="216"/>
  <c r="G16" i="203"/>
  <c r="D23" i="208"/>
  <c r="E13" i="196"/>
  <c r="D21" i="195"/>
  <c r="B13" i="198"/>
  <c r="D20" i="206"/>
  <c r="D36" i="209"/>
  <c r="F27" i="208"/>
  <c r="E22" i="198"/>
  <c r="E30" i="206"/>
  <c r="D24" i="223"/>
  <c r="C20" i="215"/>
  <c r="D35" i="197"/>
  <c r="E12" i="225"/>
  <c r="D13" i="196"/>
  <c r="E25" i="217"/>
  <c r="C14" i="206"/>
  <c r="D20" i="197"/>
  <c r="F38" i="213"/>
  <c r="C17" i="186"/>
  <c r="F14" i="208"/>
  <c r="B21" i="224"/>
  <c r="E32" i="205"/>
  <c r="D32" i="212"/>
  <c r="G19" i="186"/>
  <c r="C15" i="204"/>
  <c r="F16" i="209"/>
  <c r="E30" i="220"/>
  <c r="F37" i="212"/>
  <c r="E21" i="213"/>
  <c r="F17" i="206"/>
  <c r="E20" i="198"/>
  <c r="B21" i="217"/>
  <c r="E29" i="217"/>
  <c r="C31" i="210"/>
  <c r="G37" i="216"/>
  <c r="G29" i="218"/>
  <c r="B30" i="206"/>
  <c r="C17" i="60"/>
  <c r="B28" i="201"/>
  <c r="B24" i="204"/>
  <c r="D39" i="215"/>
  <c r="E29" i="209"/>
  <c r="B22" i="197"/>
  <c r="G33" i="202"/>
  <c r="E31" i="191"/>
  <c r="G38" i="217"/>
  <c r="C22" i="207"/>
  <c r="E20" i="208"/>
  <c r="E34" i="185"/>
  <c r="B27" i="198"/>
  <c r="G14" i="213"/>
  <c r="D34" i="199"/>
  <c r="D38" i="195"/>
  <c r="F32" i="197"/>
  <c r="F13" i="225"/>
  <c r="G24" i="186"/>
  <c r="C20" i="204"/>
  <c r="B19" i="197"/>
  <c r="E33" i="191"/>
  <c r="F37" i="194"/>
  <c r="F13" i="220"/>
  <c r="D14" i="204"/>
  <c r="F30" i="220"/>
  <c r="C22" i="214"/>
  <c r="F20" i="220"/>
  <c r="B36" i="216"/>
  <c r="F35" i="198"/>
  <c r="C15" i="223"/>
  <c r="E24" i="209"/>
  <c r="F11" i="201"/>
  <c r="F27" i="198"/>
  <c r="B23" i="209"/>
  <c r="G18" i="222"/>
  <c r="F24" i="209"/>
  <c r="E25" i="205"/>
  <c r="B39" i="188"/>
  <c r="F15" i="209"/>
  <c r="F13" i="60"/>
  <c r="D18" i="193"/>
  <c r="G24" i="204"/>
  <c r="G28" i="200"/>
  <c r="G22" i="212"/>
  <c r="B25" i="191"/>
  <c r="F30" i="192"/>
  <c r="C30" i="193"/>
  <c r="B35" i="212"/>
  <c r="G15" i="188"/>
  <c r="G11" i="225"/>
  <c r="G18" i="202"/>
  <c r="D19" i="208"/>
  <c r="D37" i="198"/>
  <c r="E16" i="226"/>
  <c r="D16" i="210"/>
  <c r="F33" i="226"/>
  <c r="F11" i="208"/>
  <c r="D34" i="203"/>
  <c r="B24" i="208"/>
  <c r="B21" i="191"/>
  <c r="C37" i="212"/>
  <c r="B20" i="199"/>
  <c r="E20" i="191"/>
  <c r="D17" i="193"/>
  <c r="B31" i="195"/>
  <c r="G15" i="216"/>
  <c r="E36" i="210"/>
  <c r="F18" i="195"/>
  <c r="E22" i="222"/>
  <c r="D18" i="214"/>
  <c r="G23" i="187"/>
  <c r="B32" i="215"/>
  <c r="D31" i="219"/>
  <c r="C35" i="193"/>
  <c r="G39" i="218"/>
  <c r="C31" i="203"/>
  <c r="G34" i="226"/>
  <c r="D12" i="209"/>
  <c r="B32" i="203"/>
  <c r="C37" i="205"/>
  <c r="G19" i="197"/>
  <c r="C14" i="225"/>
  <c r="G40" i="205"/>
  <c r="G33" i="192"/>
  <c r="D12" i="218"/>
  <c r="D11" i="225"/>
  <c r="C20" i="205"/>
  <c r="F35" i="213"/>
  <c r="D22" i="219"/>
  <c r="F30" i="203"/>
  <c r="B40" i="206"/>
  <c r="E16" i="213"/>
  <c r="G25" i="219"/>
  <c r="D29" i="210"/>
  <c r="D11" i="202"/>
  <c r="C11" i="207"/>
  <c r="B28" i="215"/>
  <c r="G16" i="224"/>
  <c r="B23" i="195"/>
  <c r="C30" i="199"/>
  <c r="C37" i="202"/>
  <c r="B20" i="222"/>
  <c r="G15" i="211"/>
  <c r="E39" i="226"/>
  <c r="D40" i="219"/>
  <c r="G39" i="213"/>
  <c r="B13" i="186"/>
  <c r="C23" i="213"/>
  <c r="F40" i="204"/>
  <c r="F27" i="199"/>
  <c r="D39" i="200"/>
  <c r="E35" i="207"/>
  <c r="C27" i="210"/>
  <c r="G35" i="200"/>
  <c r="B35" i="202"/>
  <c r="D30" i="188"/>
  <c r="B15" i="219"/>
  <c r="E25" i="200"/>
  <c r="G24" i="224"/>
  <c r="C23" i="200"/>
  <c r="F33" i="207"/>
  <c r="E21" i="214"/>
  <c r="F36" i="212"/>
  <c r="F31" i="204"/>
  <c r="E28" i="191"/>
  <c r="G13" i="197"/>
  <c r="C35" i="201"/>
  <c r="G40" i="217"/>
  <c r="E18" i="207"/>
  <c r="F32" i="207"/>
  <c r="D29" i="186"/>
  <c r="F20" i="206"/>
  <c r="G40" i="196"/>
  <c r="F37" i="197"/>
  <c r="B25" i="193"/>
  <c r="F29" i="202"/>
  <c r="C19" i="188"/>
  <c r="F11" i="224"/>
  <c r="G36" i="207"/>
  <c r="F32" i="204"/>
  <c r="D12" i="226"/>
  <c r="B34" i="225"/>
  <c r="D19" i="225"/>
  <c r="G11" i="219"/>
  <c r="D38" i="210"/>
  <c r="D33" i="204"/>
  <c r="D36" i="211"/>
  <c r="E34" i="188"/>
  <c r="D18" i="221"/>
  <c r="D40" i="216"/>
  <c r="C39" i="222"/>
  <c r="B24" i="200"/>
  <c r="C18" i="209"/>
  <c r="F34" i="196"/>
  <c r="C12" i="196"/>
  <c r="D27" i="207"/>
  <c r="E21" i="223"/>
  <c r="C11" i="201"/>
  <c r="G31" i="207"/>
  <c r="C21" i="210"/>
  <c r="B15" i="196"/>
  <c r="G23" i="210"/>
  <c r="G11" i="211"/>
  <c r="C16" i="197"/>
  <c r="C14" i="199"/>
  <c r="F18" i="190"/>
  <c r="G13" i="221"/>
  <c r="G26" i="207"/>
  <c r="G29" i="186"/>
  <c r="D34" i="187"/>
  <c r="F23" i="217"/>
  <c r="D40" i="209"/>
  <c r="E30" i="223"/>
  <c r="G33" i="193"/>
  <c r="E27" i="201"/>
  <c r="D13" i="208"/>
  <c r="C22" i="187"/>
  <c r="E37" i="210"/>
  <c r="B13" i="218"/>
  <c r="C12" i="199"/>
  <c r="D18" i="201"/>
  <c r="D40" i="203"/>
  <c r="C18" i="200"/>
  <c r="E40" i="208"/>
  <c r="F23" i="198"/>
  <c r="C14" i="220"/>
  <c r="E32" i="222"/>
  <c r="B22" i="208"/>
  <c r="G35" i="219"/>
  <c r="G34" i="215"/>
  <c r="C31" i="188"/>
  <c r="B38" i="226"/>
  <c r="E16" i="225"/>
  <c r="D26" i="214"/>
  <c r="E24" i="195"/>
  <c r="B35" i="221"/>
  <c r="G13" i="225"/>
  <c r="B29" i="216"/>
  <c r="G11" i="217"/>
  <c r="F31" i="193"/>
  <c r="G35" i="197"/>
  <c r="F15" i="204"/>
  <c r="G38" i="221"/>
  <c r="B25" i="222"/>
  <c r="B29" i="197"/>
  <c r="E21" i="212"/>
  <c r="F28" i="214"/>
  <c r="E21" i="206"/>
  <c r="F11" i="203"/>
  <c r="F24" i="223"/>
  <c r="E37" i="224"/>
  <c r="C35" i="205"/>
  <c r="D28" i="197"/>
  <c r="D30" i="217"/>
  <c r="B27" i="193"/>
  <c r="D33" i="185"/>
  <c r="G34" i="187"/>
  <c r="F24" i="201"/>
  <c r="E36" i="222"/>
  <c r="F28" i="210"/>
  <c r="E18" i="191"/>
  <c r="C20" i="220"/>
  <c r="C30" i="189"/>
  <c r="G22" i="189"/>
  <c r="C31" i="189"/>
  <c r="B22" i="223"/>
  <c r="D27" i="202"/>
  <c r="F36" i="186"/>
  <c r="E26" i="202"/>
  <c r="B13" i="195"/>
  <c r="F30" i="221"/>
  <c r="C23" i="205"/>
  <c r="G30" i="220"/>
  <c r="C32" i="208"/>
  <c r="G18" i="197"/>
  <c r="D22" i="201"/>
  <c r="B20" i="211"/>
  <c r="D15" i="220"/>
  <c r="F31" i="206"/>
  <c r="F39" i="201"/>
  <c r="B33" i="200"/>
  <c r="D19" i="187"/>
  <c r="C12" i="222"/>
  <c r="B37" i="186"/>
  <c r="B12" i="223"/>
  <c r="D38" i="218"/>
  <c r="C28" i="220"/>
  <c r="C32" i="205"/>
  <c r="E20" i="206"/>
  <c r="C31" i="209"/>
  <c r="E33" i="207"/>
  <c r="C11" i="217"/>
  <c r="B13" i="217"/>
  <c r="C26" i="203"/>
  <c r="C25" i="219"/>
  <c r="E27" i="219"/>
  <c r="F34" i="209"/>
  <c r="G23" i="206"/>
  <c r="C15" i="225"/>
  <c r="G22" i="217"/>
  <c r="G26" i="196"/>
  <c r="F16" i="211"/>
  <c r="G32" i="185"/>
  <c r="D22" i="224"/>
  <c r="C31" i="201"/>
  <c r="B36" i="211"/>
  <c r="D32" i="202"/>
  <c r="G30" i="216"/>
  <c r="F39" i="218"/>
  <c r="F24" i="215"/>
  <c r="B34" i="188"/>
  <c r="G39" i="226"/>
  <c r="E26" i="204"/>
  <c r="E22" i="186"/>
  <c r="E27" i="218"/>
  <c r="B40" i="205"/>
  <c r="B33" i="185"/>
  <c r="G34" i="224"/>
  <c r="E34" i="209"/>
  <c r="E39" i="222"/>
  <c r="G12" i="200"/>
  <c r="F34" i="192"/>
  <c r="B12" i="201"/>
  <c r="G17" i="188"/>
  <c r="E38" i="191"/>
  <c r="C36" i="213"/>
  <c r="D33" i="213"/>
  <c r="D30" i="196"/>
  <c r="G40" i="194"/>
  <c r="G35" i="189"/>
  <c r="E24" i="218"/>
  <c r="F11" i="210"/>
  <c r="C21" i="225"/>
  <c r="F23" i="214"/>
  <c r="B17" i="195"/>
  <c r="B29" i="207"/>
  <c r="D33" i="191"/>
  <c r="F28" i="211"/>
  <c r="B16" i="211"/>
  <c r="F33" i="222"/>
  <c r="E29" i="224"/>
  <c r="F24" i="202"/>
  <c r="E16" i="214"/>
  <c r="B30" i="224"/>
  <c r="B16" i="212"/>
  <c r="E37" i="223"/>
  <c r="G38" i="188"/>
  <c r="C35" i="199"/>
  <c r="C30" i="220"/>
  <c r="B38" i="212"/>
  <c r="E19" i="189"/>
  <c r="G20" i="217"/>
  <c r="D20" i="221"/>
  <c r="D32" i="185"/>
  <c r="C12" i="195"/>
  <c r="B33" i="199"/>
  <c r="B33" i="186"/>
  <c r="F28" i="199"/>
  <c r="B33" i="195"/>
  <c r="D39" i="198"/>
  <c r="D26" i="211"/>
  <c r="E17" i="222"/>
  <c r="G30" i="204"/>
  <c r="G22" i="197"/>
  <c r="E13" i="199"/>
  <c r="C27" i="203"/>
  <c r="F32" i="195"/>
  <c r="E15" i="203"/>
  <c r="E26" i="219"/>
  <c r="E33" i="214"/>
  <c r="F27" i="191"/>
  <c r="B33" i="209"/>
  <c r="D36" i="208"/>
  <c r="G25" i="207"/>
  <c r="C12" i="197"/>
  <c r="D34" i="196"/>
  <c r="C23" i="190"/>
  <c r="G39" i="190"/>
  <c r="F27" i="224"/>
  <c r="D30" i="197"/>
  <c r="B27" i="208"/>
  <c r="F21" i="208"/>
  <c r="D39" i="188"/>
  <c r="D32" i="208"/>
  <c r="D23" i="191"/>
  <c r="B38" i="214"/>
  <c r="C32" i="190"/>
  <c r="C11" i="219"/>
  <c r="C26" i="197"/>
  <c r="B29" i="190"/>
  <c r="D38" i="226"/>
  <c r="F13" i="216"/>
  <c r="C25" i="205"/>
  <c r="G40" i="211"/>
  <c r="G16" i="223"/>
  <c r="D16" i="201"/>
  <c r="G35" i="198"/>
  <c r="C13" i="213"/>
  <c r="C38" i="222"/>
  <c r="D29" i="226"/>
  <c r="F36" i="200"/>
  <c r="D17" i="219"/>
  <c r="B25" i="215"/>
  <c r="D38" i="211"/>
  <c r="G34" i="191"/>
  <c r="E26" i="225"/>
  <c r="F14" i="206"/>
  <c r="E22" i="200"/>
  <c r="D20" i="208"/>
  <c r="G25" i="214"/>
  <c r="D40" i="225"/>
  <c r="E23" i="219"/>
  <c r="G40" i="187"/>
  <c r="C26" i="195"/>
  <c r="B24" i="213"/>
  <c r="D21" i="221"/>
  <c r="B35" i="192"/>
  <c r="B23" i="222"/>
  <c r="C11" i="225"/>
  <c r="E38" i="188"/>
  <c r="G36" i="203"/>
  <c r="G35" i="210"/>
  <c r="E12" i="199"/>
  <c r="E35" i="197"/>
  <c r="B20" i="198"/>
  <c r="B12" i="196"/>
  <c r="E26" i="205"/>
  <c r="B23" i="224"/>
  <c r="D30" i="208"/>
  <c r="B24" i="186"/>
  <c r="B28" i="198"/>
  <c r="E37" i="225"/>
  <c r="B36" i="222"/>
  <c r="B17" i="218"/>
  <c r="E27" i="200"/>
  <c r="B34" i="189"/>
  <c r="G40" i="190"/>
  <c r="G29" i="192"/>
  <c r="B27" i="216"/>
  <c r="G32" i="212"/>
  <c r="F31" i="191"/>
  <c r="E36" i="217"/>
  <c r="F35" i="220"/>
  <c r="E11" i="206"/>
  <c r="G31" i="190"/>
  <c r="E38" i="218"/>
  <c r="C26" i="217"/>
  <c r="E35" i="199"/>
  <c r="G26" i="223"/>
  <c r="E29" i="226"/>
  <c r="C27" i="188"/>
  <c r="G15" i="195"/>
  <c r="F39" i="205"/>
  <c r="D37" i="220"/>
  <c r="F26" i="189"/>
  <c r="E14" i="195"/>
  <c r="F40" i="188"/>
  <c r="C36" i="214"/>
  <c r="G11" i="214"/>
  <c r="B20" i="204"/>
  <c r="E25" i="189"/>
  <c r="C36" i="188"/>
  <c r="F31" i="226"/>
  <c r="D18" i="207"/>
  <c r="D12" i="223"/>
  <c r="F15" i="186"/>
  <c r="C32" i="187"/>
  <c r="C19" i="224"/>
  <c r="D23" i="221"/>
  <c r="G17" i="186"/>
  <c r="D35" i="223"/>
  <c r="F12" i="210"/>
  <c r="B26" i="188"/>
  <c r="E29" i="221"/>
  <c r="F37" i="203"/>
  <c r="G14" i="200"/>
  <c r="G29" i="197"/>
  <c r="E32" i="225"/>
  <c r="F30" i="201"/>
  <c r="C18" i="203"/>
  <c r="E25" i="222"/>
  <c r="C22" i="190"/>
  <c r="C15" i="215"/>
  <c r="E20" i="187"/>
  <c r="G13" i="210"/>
  <c r="B15" i="206"/>
  <c r="B19" i="191"/>
  <c r="D25" i="224"/>
  <c r="C11" i="212"/>
  <c r="G16" i="204"/>
  <c r="C22" i="209"/>
  <c r="E30" i="199"/>
  <c r="G31" i="212"/>
  <c r="B28" i="189"/>
  <c r="C17" i="197"/>
  <c r="E18" i="224"/>
  <c r="B27" i="196"/>
  <c r="B29" i="208"/>
  <c r="B27" i="215"/>
  <c r="G21" i="219"/>
  <c r="E11" i="208"/>
  <c r="D28" i="222"/>
  <c r="C15" i="200"/>
  <c r="G33" i="195"/>
  <c r="B32" i="188"/>
  <c r="B15" i="210"/>
  <c r="G37" i="191"/>
  <c r="D12" i="195"/>
  <c r="C19" i="199"/>
  <c r="D35" i="200"/>
  <c r="E18" i="213"/>
  <c r="G33" i="200"/>
  <c r="G27" i="212"/>
  <c r="B15" i="203"/>
  <c r="F38" i="187"/>
  <c r="E15" i="218"/>
  <c r="E24" i="224"/>
  <c r="C24" i="216"/>
  <c r="G39" i="197"/>
  <c r="C32" i="191"/>
  <c r="E38" i="186"/>
  <c r="D26" i="204"/>
  <c r="G26" i="202"/>
  <c r="E19" i="221"/>
  <c r="D33" i="193"/>
  <c r="G17" i="222"/>
  <c r="F20" i="201"/>
  <c r="F25" i="207"/>
  <c r="G26" i="215"/>
  <c r="D36" i="187"/>
  <c r="E17" i="225"/>
  <c r="E27" i="192"/>
  <c r="D34" i="189"/>
  <c r="E18" i="196"/>
  <c r="B38" i="196"/>
  <c r="F15" i="220"/>
  <c r="D40" i="207"/>
  <c r="D37" i="191"/>
  <c r="B39" i="213"/>
  <c r="E27" i="209"/>
  <c r="D11" i="220"/>
  <c r="C39" i="213"/>
  <c r="E13" i="206"/>
  <c r="B31" i="198"/>
  <c r="C36" i="196"/>
  <c r="F30" i="210"/>
  <c r="G20" i="222"/>
  <c r="G30" i="201"/>
  <c r="F38" i="225"/>
  <c r="B27" i="190"/>
  <c r="C31" i="212"/>
  <c r="C32" i="204"/>
  <c r="F32" i="205"/>
  <c r="D12" i="208"/>
  <c r="F11" i="211"/>
  <c r="C11" i="198"/>
  <c r="E25" i="213"/>
  <c r="D21" i="212"/>
  <c r="B17" i="196"/>
  <c r="C39" i="216"/>
  <c r="E17" i="187"/>
  <c r="G14" i="216"/>
  <c r="C28" i="215"/>
  <c r="F12" i="214"/>
  <c r="G39" i="203"/>
  <c r="D30" i="213"/>
  <c r="D27" i="206"/>
  <c r="G17" i="207"/>
  <c r="B12" i="214"/>
  <c r="D38" i="197"/>
  <c r="G29" i="224"/>
  <c r="C15" i="208"/>
  <c r="D14" i="223"/>
  <c r="B25" i="213"/>
  <c r="G28" i="197"/>
  <c r="F15" i="219"/>
  <c r="F27" i="200"/>
  <c r="E27" i="206"/>
  <c r="G30" i="214"/>
  <c r="E28" i="190"/>
  <c r="E15" i="221"/>
  <c r="B26" i="190"/>
  <c r="G40" i="185"/>
  <c r="C11" i="206"/>
  <c r="E34" i="223"/>
  <c r="B38" i="221"/>
  <c r="C24" i="210"/>
  <c r="E40" i="194"/>
  <c r="G39" i="196"/>
  <c r="B14" i="216"/>
  <c r="E28" i="201"/>
  <c r="C15" i="197"/>
  <c r="F35" i="203"/>
  <c r="D19" i="204"/>
  <c r="F35" i="185"/>
  <c r="B31" i="219"/>
  <c r="B19" i="210"/>
  <c r="F29" i="203"/>
  <c r="E15" i="214"/>
  <c r="C20" i="193"/>
  <c r="D27" i="198"/>
  <c r="D38" i="187"/>
  <c r="B21" i="202"/>
  <c r="B36" i="221"/>
  <c r="F36" i="217"/>
  <c r="C19" i="191"/>
  <c r="G27" i="189"/>
  <c r="B14" i="203"/>
  <c r="D39" i="197"/>
  <c r="G40" i="195"/>
  <c r="C38" i="200"/>
  <c r="F33" i="204"/>
  <c r="C18" i="199"/>
  <c r="E40" i="193"/>
  <c r="G19" i="202"/>
  <c r="D40" i="213"/>
  <c r="E27" i="226"/>
  <c r="B34" i="212"/>
  <c r="B16" i="206"/>
  <c r="C15" i="224"/>
  <c r="B28" i="213"/>
  <c r="D30" i="212"/>
  <c r="C17" i="200"/>
  <c r="F16" i="219"/>
  <c r="D32" i="215"/>
  <c r="B26" i="207"/>
  <c r="F14" i="212"/>
  <c r="G31" i="210"/>
  <c r="D14" i="224"/>
  <c r="E36" i="204"/>
  <c r="G25" i="190"/>
  <c r="D14" i="207"/>
  <c r="G29" i="193"/>
  <c r="E34" i="208"/>
  <c r="G40" i="219"/>
  <c r="E23" i="188"/>
  <c r="D26" i="200"/>
  <c r="D11" i="204"/>
  <c r="E32" i="196"/>
  <c r="D20" i="224"/>
  <c r="G19" i="190"/>
  <c r="D17" i="197"/>
  <c r="B36" i="199"/>
  <c r="E36" i="191"/>
  <c r="C15" i="217"/>
  <c r="F37" i="224"/>
  <c r="B32" i="193"/>
  <c r="G21" i="208"/>
  <c r="F37" i="225"/>
  <c r="C21" i="221"/>
  <c r="E11" i="213"/>
  <c r="B20" i="203"/>
  <c r="B27" i="220"/>
  <c r="E23" i="224"/>
  <c r="E36" i="187"/>
  <c r="E12" i="215"/>
  <c r="C13" i="204"/>
  <c r="F30" i="196"/>
  <c r="G23" i="225"/>
  <c r="F36" i="211"/>
  <c r="C22" i="216"/>
  <c r="F17" i="226"/>
  <c r="E36" i="188"/>
  <c r="G11" i="215"/>
  <c r="G31" i="188"/>
  <c r="E29" i="202"/>
  <c r="F18" i="208"/>
  <c r="E16" i="186"/>
  <c r="G38" i="226"/>
  <c r="G24" i="221"/>
  <c r="C14" i="198"/>
  <c r="C21" i="188"/>
  <c r="C25" i="212"/>
  <c r="C11" i="215"/>
  <c r="F34" i="225"/>
  <c r="E13" i="207"/>
  <c r="E31" i="214"/>
  <c r="C32" i="219"/>
  <c r="B11" i="207"/>
  <c r="C23" i="201"/>
  <c r="B33" i="196"/>
  <c r="E13" i="214"/>
  <c r="E27" i="210"/>
  <c r="B19" i="193"/>
  <c r="G22" i="199"/>
  <c r="G33" i="225"/>
  <c r="B20" i="223"/>
  <c r="E16" i="203"/>
  <c r="C17" i="198"/>
  <c r="F20" i="217"/>
  <c r="C20" i="200"/>
  <c r="F17" i="187"/>
  <c r="D27" i="203"/>
  <c r="E15" i="188"/>
  <c r="F21" i="219"/>
  <c r="D13" i="214"/>
  <c r="C29" i="203"/>
  <c r="F40" i="60"/>
  <c r="D26" i="198"/>
  <c r="B26" i="60"/>
  <c r="E38" i="187"/>
  <c r="F32" i="217"/>
  <c r="D17" i="201"/>
  <c r="C40" i="60"/>
  <c r="D19" i="60"/>
  <c r="E33" i="204"/>
  <c r="F14" i="60"/>
  <c r="E22" i="60"/>
  <c r="F20" i="209"/>
  <c r="G27" i="202"/>
  <c r="D24" i="211"/>
  <c r="F16" i="188"/>
  <c r="F17" i="221"/>
  <c r="B37" i="211"/>
  <c r="E37" i="186"/>
  <c r="F39" i="216"/>
  <c r="G29" i="60"/>
  <c r="G36" i="188"/>
  <c r="E35" i="215"/>
  <c r="F22" i="199"/>
  <c r="D19" i="201"/>
  <c r="D39" i="213"/>
  <c r="B22" i="220"/>
  <c r="D34" i="205"/>
  <c r="C20" i="190"/>
  <c r="B31" i="185"/>
  <c r="B35" i="60"/>
  <c r="D17" i="191"/>
  <c r="D19" i="222"/>
  <c r="G29" i="190"/>
  <c r="B29" i="218"/>
  <c r="C30" i="185"/>
  <c r="E31" i="198"/>
  <c r="G33" i="226"/>
  <c r="G17" i="199"/>
  <c r="F28" i="215"/>
  <c r="D39" i="196"/>
  <c r="D20" i="219"/>
  <c r="G21" i="198"/>
  <c r="C34" i="220"/>
  <c r="F24" i="198"/>
  <c r="G26" i="192"/>
  <c r="E12" i="202"/>
  <c r="E15" i="209"/>
  <c r="B26" i="198"/>
  <c r="B21" i="198"/>
  <c r="B23" i="212"/>
  <c r="D14" i="60"/>
  <c r="D32" i="200"/>
  <c r="C18" i="198"/>
  <c r="G25" i="223"/>
  <c r="B16" i="186"/>
  <c r="D20" i="187"/>
  <c r="G37" i="202"/>
  <c r="G30" i="199"/>
  <c r="C13" i="195"/>
  <c r="G32" i="192"/>
  <c r="B31" i="216"/>
  <c r="G39" i="212"/>
  <c r="C21" i="191"/>
  <c r="F23" i="215"/>
  <c r="C37" i="194"/>
  <c r="B28" i="208"/>
  <c r="E28" i="226"/>
  <c r="D32" i="192"/>
  <c r="B25" i="224"/>
  <c r="G37" i="211"/>
  <c r="B35" i="199"/>
  <c r="E33" i="220"/>
  <c r="C25" i="221"/>
  <c r="C15" i="226"/>
  <c r="C28" i="186"/>
  <c r="E25" i="60"/>
  <c r="C16" i="220"/>
  <c r="B22" i="191"/>
  <c r="C18" i="186"/>
  <c r="F29" i="204"/>
  <c r="G33" i="210"/>
  <c r="B14" i="218"/>
  <c r="G21" i="189"/>
  <c r="D17" i="195"/>
  <c r="G40" i="213"/>
  <c r="G30" i="222"/>
  <c r="E35" i="196"/>
  <c r="C12" i="211"/>
  <c r="B20" i="209"/>
  <c r="C39" i="189"/>
  <c r="F40" i="224"/>
  <c r="G35" i="220"/>
  <c r="D17" i="217"/>
  <c r="B37" i="189"/>
  <c r="E17" i="219"/>
  <c r="G35" i="190"/>
  <c r="F29" i="197"/>
  <c r="C13" i="207"/>
  <c r="C25" i="217"/>
  <c r="D36" i="219"/>
  <c r="E34" i="189"/>
  <c r="F22" i="219"/>
  <c r="B17" i="207"/>
  <c r="D34" i="220"/>
  <c r="G17" i="203"/>
  <c r="B22" i="193"/>
  <c r="G24" i="225"/>
  <c r="D24" i="206"/>
  <c r="F36" i="210"/>
  <c r="E26" i="226"/>
  <c r="E25" i="198"/>
  <c r="D34" i="185"/>
  <c r="D24" i="213"/>
  <c r="C27" i="211"/>
  <c r="B18" i="188"/>
  <c r="F38" i="204"/>
  <c r="F20" i="187"/>
  <c r="D24" i="220"/>
  <c r="F29" i="195"/>
  <c r="B30" i="186"/>
  <c r="G38" i="218"/>
  <c r="G30" i="226"/>
  <c r="D33" i="201"/>
  <c r="C32" i="189"/>
  <c r="F37" i="223"/>
  <c r="B40" i="211"/>
  <c r="E17" i="210"/>
  <c r="G21" i="197"/>
  <c r="G31" i="192"/>
  <c r="D25" i="218"/>
  <c r="E39" i="186"/>
  <c r="E36" i="206"/>
  <c r="F14" i="207"/>
  <c r="B32" i="187"/>
  <c r="D37" i="210"/>
  <c r="G14" i="186"/>
  <c r="D38" i="205"/>
  <c r="C29" i="205"/>
  <c r="C36" i="200"/>
  <c r="D33" i="215"/>
  <c r="B25" i="211"/>
  <c r="B28" i="225"/>
  <c r="G16" i="205"/>
  <c r="F11" i="195"/>
  <c r="D24" i="224"/>
  <c r="G29" i="204"/>
  <c r="E36" i="186"/>
  <c r="E29" i="201"/>
  <c r="B20" i="213"/>
  <c r="D11" i="210"/>
  <c r="D17" i="208"/>
  <c r="C32" i="211"/>
  <c r="B12" i="206"/>
  <c r="G25" i="188"/>
  <c r="E30" i="218"/>
  <c r="F38" i="194"/>
  <c r="F19" i="214"/>
  <c r="G22" i="195"/>
  <c r="D14" i="217"/>
  <c r="B16" i="217"/>
  <c r="C40" i="221"/>
  <c r="C35" i="214"/>
  <c r="E15" i="220"/>
  <c r="E17" i="209"/>
  <c r="E13" i="226"/>
  <c r="B32" i="191"/>
  <c r="B32" i="207"/>
  <c r="C34" i="199"/>
  <c r="E32" i="209"/>
  <c r="G20" i="215"/>
  <c r="E14" i="199"/>
  <c r="C38" i="211"/>
  <c r="D13" i="207"/>
  <c r="G25" i="200"/>
  <c r="D17" i="205"/>
  <c r="F31" i="218"/>
  <c r="G32" i="211"/>
  <c r="D11" i="217"/>
  <c r="C33" i="198"/>
  <c r="E20" i="215"/>
  <c r="G27" i="191"/>
  <c r="D18" i="196"/>
  <c r="C38" i="216"/>
  <c r="F13" i="208"/>
  <c r="G28" i="221"/>
  <c r="F36" i="220"/>
  <c r="C15" i="214"/>
  <c r="B30" i="196"/>
  <c r="E21" i="222"/>
  <c r="B17" i="211"/>
  <c r="B24" i="206"/>
  <c r="D14" i="199"/>
  <c r="F40" i="207"/>
  <c r="D32" i="206"/>
  <c r="B33" i="216"/>
  <c r="E19" i="200"/>
  <c r="G20" i="213"/>
  <c r="D34" i="204"/>
  <c r="G27" i="196"/>
  <c r="G18" i="204"/>
  <c r="D33" i="209"/>
  <c r="G33" i="197"/>
  <c r="G22" i="208"/>
  <c r="E16" i="197"/>
  <c r="D12" i="221"/>
  <c r="F33" i="191"/>
  <c r="G38" i="203"/>
  <c r="D23" i="204"/>
  <c r="G19" i="219"/>
  <c r="F13" i="223"/>
  <c r="G21" i="220"/>
  <c r="D27" i="199"/>
  <c r="D38" i="186"/>
  <c r="G17" i="210"/>
  <c r="E29" i="213"/>
  <c r="G15" i="209"/>
  <c r="D31" i="220"/>
  <c r="E18" i="195"/>
  <c r="C37" i="193"/>
  <c r="D35" i="193"/>
  <c r="D21" i="189"/>
  <c r="G40" i="214"/>
  <c r="D30" i="201"/>
  <c r="B29" i="206"/>
  <c r="G18" i="193"/>
  <c r="C38" i="205"/>
  <c r="F37" i="210"/>
  <c r="B18" i="212"/>
  <c r="F36" i="191"/>
  <c r="B38" i="216"/>
  <c r="E18" i="199"/>
  <c r="B23" i="196"/>
  <c r="D35" i="199"/>
  <c r="C19" i="223"/>
  <c r="C23" i="212"/>
  <c r="G25" i="208"/>
  <c r="B30" i="213"/>
  <c r="C29" i="217"/>
  <c r="F39" i="194"/>
  <c r="F33" i="203"/>
  <c r="C17" i="193"/>
  <c r="B26" i="226"/>
  <c r="C16" i="223"/>
  <c r="F32" i="212"/>
  <c r="G34" i="195"/>
  <c r="C40" i="223"/>
  <c r="C35" i="187"/>
  <c r="B13" i="204"/>
  <c r="F29" i="223"/>
  <c r="B28" i="192"/>
  <c r="E40" i="204"/>
  <c r="C31" i="199"/>
  <c r="F31" i="213"/>
  <c r="F31" i="219"/>
  <c r="B29" i="215"/>
  <c r="D21" i="209"/>
  <c r="C31" i="226"/>
  <c r="D33" i="186"/>
  <c r="F17" i="208"/>
  <c r="G36" i="202"/>
  <c r="E40" i="200"/>
  <c r="D21" i="190"/>
  <c r="C18" i="207"/>
  <c r="F29" i="185"/>
  <c r="G14" i="223"/>
  <c r="F40" i="214"/>
  <c r="B35" i="203"/>
  <c r="B30" i="190"/>
  <c r="F36" i="201"/>
  <c r="F19" i="197"/>
  <c r="F40" i="203"/>
  <c r="F30" i="222"/>
  <c r="E21" i="191"/>
  <c r="F32" i="213"/>
  <c r="F12" i="202"/>
  <c r="E21" i="201"/>
  <c r="F34" i="211"/>
  <c r="E29" i="207"/>
  <c r="E36" i="199"/>
  <c r="F21" i="220"/>
  <c r="F28" i="195"/>
  <c r="C19" i="204"/>
  <c r="E30" i="187"/>
  <c r="C26" i="200"/>
  <c r="F21" i="216"/>
  <c r="E27" i="223"/>
  <c r="E29" i="190"/>
  <c r="F39" i="189"/>
  <c r="B21" i="226"/>
  <c r="D34" i="215"/>
  <c r="F11" i="216"/>
  <c r="G31" i="208"/>
  <c r="C22" i="220"/>
  <c r="B35" i="211"/>
  <c r="F38" i="199"/>
  <c r="D34" i="186"/>
  <c r="B37" i="212"/>
  <c r="F26" i="222"/>
  <c r="F30" i="218"/>
  <c r="C22" i="210"/>
  <c r="F14" i="187"/>
  <c r="E37" i="197"/>
  <c r="C13" i="202"/>
  <c r="G26" i="212"/>
  <c r="B36" i="201"/>
  <c r="G13" i="208"/>
  <c r="G19" i="198"/>
  <c r="G28" i="208"/>
  <c r="G34" i="192"/>
  <c r="G34" i="188"/>
  <c r="F16" i="200"/>
  <c r="B31" i="218"/>
  <c r="B31" i="189"/>
  <c r="G13" i="202"/>
  <c r="D27" i="215"/>
  <c r="D19" i="210"/>
  <c r="B18" i="205"/>
  <c r="F28" i="202"/>
  <c r="D31" i="189"/>
  <c r="D39" i="212"/>
  <c r="D14" i="211"/>
  <c r="F18" i="206"/>
  <c r="F32" i="190"/>
  <c r="G38" i="222"/>
  <c r="G37" i="195"/>
  <c r="F21" i="190"/>
  <c r="G37" i="214"/>
  <c r="B31" i="203"/>
  <c r="F18" i="210"/>
  <c r="E37" i="198"/>
  <c r="C16" i="198"/>
  <c r="C37" i="218"/>
  <c r="B19" i="219"/>
  <c r="G28" i="210"/>
  <c r="B13" i="216"/>
  <c r="F32" i="188"/>
  <c r="C31" i="197"/>
  <c r="F38" i="211"/>
  <c r="G35" i="204"/>
  <c r="F32" i="219"/>
  <c r="B17" i="198"/>
  <c r="D20" i="210"/>
  <c r="B38" i="193"/>
  <c r="E23" i="206"/>
  <c r="C31" i="220"/>
  <c r="D27" i="218"/>
  <c r="D31" i="226"/>
  <c r="C36" i="216"/>
  <c r="B23" i="187"/>
  <c r="F37" i="213"/>
  <c r="F21" i="213"/>
  <c r="E40" i="215"/>
  <c r="E33" i="186"/>
  <c r="C40" i="193"/>
  <c r="C37" i="188"/>
  <c r="B20" i="197"/>
  <c r="C37" i="207"/>
  <c r="E35" i="195"/>
  <c r="G37" i="222"/>
  <c r="C25" i="213"/>
  <c r="C33" i="195"/>
  <c r="G13" i="220"/>
  <c r="G40" i="189"/>
  <c r="D23" i="220"/>
  <c r="B27" i="197"/>
  <c r="C15" i="203"/>
  <c r="B32" i="210"/>
  <c r="G19" i="191"/>
  <c r="E14" i="214"/>
  <c r="D31" i="198"/>
  <c r="B35" i="223"/>
  <c r="F37" i="195"/>
  <c r="D35" i="192"/>
  <c r="E39" i="193"/>
  <c r="D31" i="218"/>
  <c r="C28" i="202"/>
  <c r="C20" i="188"/>
  <c r="D19" i="199"/>
  <c r="D13" i="199"/>
  <c r="G37" i="194"/>
  <c r="B32" i="197"/>
  <c r="E37" i="216"/>
  <c r="F23" i="222"/>
  <c r="C13" i="198"/>
  <c r="C39" i="206"/>
  <c r="B37" i="224"/>
  <c r="B26" i="214"/>
  <c r="E39" i="198"/>
  <c r="D23" i="202"/>
  <c r="B23" i="199"/>
  <c r="C17" i="210"/>
  <c r="G40" i="209"/>
  <c r="D19" i="212"/>
  <c r="F26" i="202"/>
  <c r="E29" i="187"/>
  <c r="E35" i="222"/>
  <c r="E33" i="210"/>
  <c r="E17" i="188"/>
  <c r="E17" i="214"/>
  <c r="E39" i="213"/>
  <c r="D14" i="203"/>
  <c r="B31" i="221"/>
  <c r="E13" i="193"/>
  <c r="B36" i="198"/>
  <c r="B13" i="213"/>
  <c r="E11" i="202"/>
  <c r="E32" i="199"/>
  <c r="B25" i="219"/>
  <c r="E19" i="186"/>
  <c r="D18" i="217"/>
  <c r="F20" i="226"/>
  <c r="D11" i="207"/>
  <c r="C21" i="224"/>
  <c r="D11" i="203"/>
  <c r="C38" i="189"/>
  <c r="F12" i="203"/>
  <c r="D40" i="60"/>
  <c r="F35" i="211"/>
  <c r="G27" i="188"/>
  <c r="B26" i="195"/>
  <c r="F32" i="226"/>
  <c r="G32" i="215"/>
  <c r="G18" i="191"/>
  <c r="F39" i="220"/>
  <c r="F27" i="215"/>
  <c r="E25" i="204"/>
  <c r="F11" i="209"/>
  <c r="G13" i="191"/>
  <c r="B22" i="225"/>
  <c r="F27" i="218"/>
  <c r="B32" i="220"/>
  <c r="D19" i="217"/>
  <c r="G23" i="212"/>
  <c r="G32" i="221"/>
  <c r="E21" i="211"/>
  <c r="E30" i="200"/>
  <c r="G31" i="203"/>
  <c r="B38" i="215"/>
  <c r="C29" i="191"/>
  <c r="B38" i="219"/>
  <c r="B15" i="220"/>
  <c r="C16" i="218"/>
  <c r="B19" i="204"/>
  <c r="E32" i="198"/>
  <c r="B25" i="225"/>
  <c r="C29" i="212"/>
  <c r="B29" i="203"/>
  <c r="B22" i="219"/>
  <c r="D32" i="201"/>
  <c r="G35" i="215"/>
  <c r="C19" i="205"/>
  <c r="G32" i="219"/>
  <c r="F13" i="204"/>
  <c r="F17" i="190"/>
  <c r="E19" i="216"/>
  <c r="E37" i="189"/>
  <c r="G18" i="212"/>
  <c r="G26" i="208"/>
  <c r="B39" i="191"/>
  <c r="F11" i="215"/>
  <c r="G14" i="206"/>
  <c r="F14" i="226"/>
  <c r="B30" i="226"/>
  <c r="E26" i="221"/>
  <c r="B39" i="214"/>
  <c r="D26" i="216"/>
  <c r="C28" i="196"/>
  <c r="C11" i="223"/>
  <c r="F28" i="209"/>
  <c r="F30" i="216"/>
  <c r="E27" i="221"/>
  <c r="B36" i="224"/>
  <c r="F30" i="198"/>
  <c r="G36" i="221"/>
  <c r="D21" i="216"/>
  <c r="C27" i="214"/>
  <c r="G23" i="186"/>
  <c r="D30" i="224"/>
  <c r="C21" i="223"/>
  <c r="F11" i="202"/>
  <c r="F37" i="219"/>
  <c r="E19" i="196"/>
  <c r="G20" i="201"/>
  <c r="E36" i="193"/>
  <c r="E12" i="198"/>
  <c r="G36" i="187"/>
  <c r="C38" i="201"/>
  <c r="C22" i="206"/>
  <c r="G24" i="209"/>
  <c r="B32" i="219"/>
  <c r="B21" i="187"/>
  <c r="D38" i="190"/>
  <c r="D25" i="207"/>
  <c r="C22" i="215"/>
  <c r="C32" i="195"/>
  <c r="E28" i="211"/>
  <c r="F40" i="212"/>
  <c r="D35" i="211"/>
  <c r="G28" i="222"/>
  <c r="B13" i="191"/>
  <c r="C35" i="215"/>
  <c r="E16" i="215"/>
  <c r="F27" i="192"/>
  <c r="E31" i="203"/>
  <c r="G16" i="215"/>
  <c r="C37" i="198"/>
  <c r="D12" i="204"/>
  <c r="B23" i="226"/>
  <c r="E11" i="214"/>
  <c r="E23" i="203"/>
  <c r="E18" i="188"/>
  <c r="F20" i="195"/>
  <c r="C25" i="189"/>
  <c r="E20" i="189"/>
  <c r="D33" i="208"/>
  <c r="F31" i="205"/>
  <c r="D40" i="210"/>
  <c r="E16" i="202"/>
  <c r="E15" i="211"/>
  <c r="E40" i="188"/>
  <c r="G30" i="223"/>
  <c r="C40" i="185"/>
  <c r="G16" i="188"/>
  <c r="F28" i="201"/>
  <c r="F23" i="186"/>
  <c r="F38" i="206"/>
  <c r="F26" i="204"/>
  <c r="G33" i="196"/>
  <c r="D36" i="194"/>
  <c r="D28" i="206"/>
  <c r="F31" i="211"/>
  <c r="D14" i="220"/>
  <c r="C13" i="196"/>
  <c r="E40" i="202"/>
  <c r="B30" i="214"/>
  <c r="G27" i="208"/>
  <c r="D36" i="193"/>
  <c r="E26" i="209"/>
  <c r="F22" i="222"/>
  <c r="F37" i="190"/>
  <c r="F36" i="197"/>
  <c r="G17" i="198"/>
  <c r="E31" i="209"/>
  <c r="G19" i="207"/>
  <c r="C17" i="223"/>
  <c r="E11" i="218"/>
  <c r="F25" i="202"/>
  <c r="G21" i="199"/>
  <c r="B38" i="205"/>
  <c r="E40" i="218"/>
  <c r="G26" i="197"/>
  <c r="F16" i="195"/>
  <c r="E33" i="198"/>
  <c r="F34" i="206"/>
  <c r="C39" i="220"/>
  <c r="C11" i="197"/>
  <c r="E12" i="218"/>
  <c r="G29" i="213"/>
  <c r="C30" i="196"/>
  <c r="C37" i="199"/>
  <c r="F17" i="193"/>
  <c r="D29" i="202"/>
  <c r="G19" i="224"/>
  <c r="B26" i="222"/>
  <c r="B40" i="213"/>
  <c r="C24" i="191"/>
  <c r="D21" i="220"/>
  <c r="G31" i="213"/>
  <c r="F20" i="197"/>
  <c r="B18" i="207"/>
  <c r="D19" i="193"/>
  <c r="E11" i="216"/>
  <c r="D40" i="185"/>
  <c r="G21" i="207"/>
  <c r="C36" i="193"/>
  <c r="G13" i="222"/>
  <c r="B14" i="225"/>
  <c r="G34" i="207"/>
  <c r="F30" i="202"/>
  <c r="E32" i="195"/>
  <c r="D33" i="205"/>
  <c r="F12" i="219"/>
  <c r="E14" i="207"/>
  <c r="D19" i="207"/>
  <c r="B33" i="192"/>
  <c r="F18" i="219"/>
  <c r="D23" i="219"/>
  <c r="B34" i="187"/>
  <c r="G18" i="198"/>
  <c r="B17" i="214"/>
  <c r="B12" i="209"/>
  <c r="E24" i="210"/>
  <c r="E25" i="197"/>
  <c r="C26" i="210"/>
  <c r="F33" i="199"/>
  <c r="E37" i="202"/>
  <c r="B37" i="199"/>
  <c r="C26" i="219"/>
  <c r="G34" i="221"/>
  <c r="D14" i="209"/>
  <c r="E40" i="187"/>
  <c r="C21" i="187"/>
  <c r="D39" i="191"/>
  <c r="E36" i="198"/>
  <c r="D11" i="206"/>
  <c r="G38" i="219"/>
  <c r="C39" i="198"/>
  <c r="G33" i="199"/>
  <c r="C21" i="189"/>
  <c r="D26" i="225"/>
  <c r="F22" i="224"/>
  <c r="E15" i="195"/>
  <c r="C38" i="60"/>
  <c r="F32" i="210"/>
  <c r="D35" i="207"/>
  <c r="B33" i="188"/>
  <c r="E13" i="219"/>
  <c r="B14" i="209"/>
  <c r="C34" i="208"/>
  <c r="D19" i="189"/>
  <c r="D33" i="203"/>
  <c r="F13" i="209"/>
  <c r="D21" i="218"/>
  <c r="B39" i="224"/>
  <c r="B14" i="205"/>
  <c r="C15" i="205"/>
  <c r="B34" i="216"/>
  <c r="F26" i="223"/>
  <c r="C13" i="208"/>
  <c r="B26" i="205"/>
  <c r="E33" i="199"/>
  <c r="B33" i="220"/>
  <c r="F19" i="220"/>
  <c r="C19" i="196"/>
  <c r="F36" i="205"/>
  <c r="F25" i="216"/>
  <c r="B40" i="208"/>
  <c r="D11" i="226"/>
  <c r="D28" i="207"/>
  <c r="D36" i="205"/>
  <c r="C34" i="187"/>
  <c r="C22" i="197"/>
  <c r="B31" i="224"/>
  <c r="E34" i="214"/>
  <c r="B34" i="226"/>
  <c r="E30" i="222"/>
  <c r="D16" i="204"/>
  <c r="F13" i="222"/>
  <c r="B36" i="207"/>
  <c r="D20" i="193"/>
  <c r="B32" i="206"/>
  <c r="B26" i="220"/>
  <c r="G29" i="199"/>
  <c r="B31" i="222"/>
  <c r="F25" i="203"/>
  <c r="B17" i="200"/>
  <c r="C37" i="200"/>
  <c r="B31" i="200"/>
  <c r="G11" i="202"/>
  <c r="G15" i="222"/>
  <c r="E11" i="200"/>
  <c r="D19" i="223"/>
  <c r="D30" i="190"/>
  <c r="G32" i="189"/>
  <c r="E39" i="194"/>
  <c r="D37" i="207"/>
  <c r="C23" i="197"/>
  <c r="B37" i="188"/>
  <c r="E38" i="210"/>
  <c r="G36" i="217"/>
  <c r="G22" i="216"/>
  <c r="C27" i="221"/>
  <c r="C28" i="191"/>
  <c r="G30" i="217"/>
  <c r="G11" i="213"/>
  <c r="D29" i="224"/>
  <c r="E14" i="188"/>
  <c r="E30" i="224"/>
  <c r="D31" i="200"/>
  <c r="G26" i="211"/>
  <c r="E20" i="207"/>
  <c r="D34" i="214"/>
  <c r="B28" i="191"/>
  <c r="F11" i="60"/>
  <c r="E26" i="60"/>
  <c r="C40" i="191"/>
  <c r="C22" i="205"/>
  <c r="C26" i="187"/>
  <c r="D20" i="60"/>
  <c r="E18" i="60"/>
  <c r="D40" i="193"/>
  <c r="B28" i="196"/>
  <c r="C36" i="199"/>
  <c r="D15" i="213"/>
  <c r="F16" i="198"/>
  <c r="F14" i="191"/>
  <c r="D26" i="60"/>
  <c r="D31" i="201"/>
  <c r="F28" i="198"/>
  <c r="G30" i="215"/>
  <c r="C24" i="217"/>
  <c r="C23" i="191"/>
  <c r="F11" i="204"/>
  <c r="G15" i="191"/>
  <c r="C33" i="207"/>
  <c r="D39" i="201"/>
  <c r="F38" i="219"/>
  <c r="C24" i="190"/>
  <c r="F30" i="215"/>
  <c r="B40" i="197"/>
  <c r="G32" i="196"/>
  <c r="G33" i="60"/>
  <c r="E17" i="221"/>
  <c r="F13" i="219"/>
  <c r="G18" i="205"/>
  <c r="E25" i="224"/>
  <c r="F34" i="210"/>
  <c r="G24" i="199"/>
  <c r="B38" i="217"/>
  <c r="C40" i="194"/>
  <c r="E37" i="196"/>
  <c r="C28" i="208"/>
  <c r="D18" i="195"/>
  <c r="E19" i="207"/>
  <c r="C39" i="221"/>
  <c r="F14" i="203"/>
  <c r="B40" i="190"/>
  <c r="G21" i="193"/>
  <c r="D11" i="213"/>
  <c r="G40" i="200"/>
  <c r="E30" i="202"/>
  <c r="G24" i="219"/>
  <c r="E29" i="199"/>
  <c r="D14" i="200"/>
  <c r="B20" i="215"/>
  <c r="C35" i="189"/>
  <c r="D32" i="190"/>
  <c r="D26" i="187"/>
  <c r="C18" i="195"/>
  <c r="F37" i="205"/>
  <c r="E11" i="212"/>
  <c r="C11" i="214"/>
  <c r="E31" i="210"/>
  <c r="E29" i="189"/>
  <c r="F29" i="193"/>
  <c r="C34" i="218"/>
  <c r="C12" i="221"/>
  <c r="D16" i="211"/>
  <c r="E37" i="211"/>
  <c r="G37" i="203"/>
  <c r="E26" i="198"/>
  <c r="F27" i="212"/>
  <c r="E21" i="197"/>
  <c r="F37" i="209"/>
  <c r="F36" i="204"/>
  <c r="F38" i="185"/>
  <c r="G28" i="190"/>
  <c r="C26" i="225"/>
  <c r="E31" i="208"/>
  <c r="F37" i="191"/>
  <c r="E40" i="190"/>
  <c r="F12" i="221"/>
  <c r="E23" i="60"/>
  <c r="D31" i="217"/>
  <c r="G30" i="188"/>
  <c r="B25" i="205"/>
  <c r="B38" i="210"/>
  <c r="F24" i="220"/>
  <c r="E27" i="202"/>
  <c r="B24" i="214"/>
  <c r="E26" i="192"/>
  <c r="C22" i="218"/>
  <c r="B31" i="191"/>
  <c r="E18" i="198"/>
  <c r="D25" i="198"/>
  <c r="D18" i="216"/>
  <c r="E30" i="195"/>
  <c r="B14" i="212"/>
  <c r="E38" i="208"/>
  <c r="F33" i="210"/>
  <c r="C34" i="193"/>
  <c r="B33" i="197"/>
  <c r="C19" i="214"/>
  <c r="D27" i="209"/>
  <c r="E28" i="195"/>
  <c r="C27" i="223"/>
  <c r="E14" i="224"/>
  <c r="C35" i="191"/>
  <c r="E30" i="214"/>
  <c r="C16" i="188"/>
  <c r="F29" i="218"/>
  <c r="F21" i="221"/>
  <c r="F14" i="221"/>
  <c r="B20" i="196"/>
  <c r="B34" i="199"/>
  <c r="C38" i="221"/>
  <c r="F31" i="203"/>
  <c r="C36" i="195"/>
  <c r="C36" i="225"/>
  <c r="D24" i="219"/>
  <c r="C30" i="222"/>
  <c r="C13" i="210"/>
  <c r="C33" i="60"/>
  <c r="E20" i="216"/>
  <c r="G37" i="200"/>
  <c r="C18" i="224"/>
  <c r="C39" i="215"/>
  <c r="C40" i="206"/>
  <c r="B18" i="218"/>
  <c r="E22" i="190"/>
  <c r="B21" i="215"/>
  <c r="B22" i="199"/>
  <c r="B30" i="200"/>
  <c r="B27" i="213"/>
  <c r="D28" i="218"/>
  <c r="D22" i="211"/>
  <c r="B13" i="222"/>
  <c r="G38" i="197"/>
  <c r="C36" i="186"/>
  <c r="F28" i="187"/>
  <c r="G14" i="203"/>
  <c r="G23" i="213"/>
  <c r="C17" i="202"/>
  <c r="C14" i="215"/>
  <c r="C38" i="215"/>
  <c r="F40" i="186"/>
  <c r="D22" i="225"/>
  <c r="E40" i="219"/>
  <c r="F38" i="212"/>
  <c r="B35" i="207"/>
  <c r="D20" i="226"/>
  <c r="F35" i="223"/>
  <c r="B16" i="187"/>
  <c r="D14" i="198"/>
  <c r="D25" i="196"/>
  <c r="B18" i="198"/>
  <c r="C33" i="199"/>
  <c r="C32" i="214"/>
  <c r="G21" i="214"/>
  <c r="C30" i="211"/>
  <c r="E16" i="212"/>
  <c r="F19" i="188"/>
  <c r="D19" i="186"/>
  <c r="B37" i="200"/>
  <c r="G38" i="199"/>
  <c r="G25" i="213"/>
  <c r="E24" i="201"/>
  <c r="B23" i="206"/>
  <c r="E28" i="200"/>
  <c r="B33" i="218"/>
  <c r="B30" i="187"/>
  <c r="C38" i="206"/>
  <c r="G28" i="213"/>
  <c r="B38" i="195"/>
  <c r="F25" i="215"/>
  <c r="D27" i="220"/>
  <c r="F18" i="197"/>
  <c r="D35" i="185"/>
  <c r="F25" i="189"/>
  <c r="D18" i="211"/>
  <c r="C16" i="205"/>
  <c r="B22" i="206"/>
  <c r="F15" i="210"/>
  <c r="C34" i="223"/>
  <c r="B19" i="224"/>
  <c r="C15" i="218"/>
  <c r="D15" i="219"/>
  <c r="G31" i="193"/>
  <c r="C25" i="209"/>
  <c r="B25" i="197"/>
  <c r="B11" i="220"/>
  <c r="E21" i="218"/>
  <c r="G37" i="209"/>
  <c r="C24" i="193"/>
  <c r="F31" i="223"/>
  <c r="G12" i="224"/>
  <c r="D32" i="218"/>
  <c r="E31" i="219"/>
  <c r="G22" i="220"/>
  <c r="B25" i="190"/>
  <c r="D37" i="209"/>
  <c r="G17" i="216"/>
  <c r="D20" i="195"/>
  <c r="F30" i="208"/>
  <c r="F21" i="203"/>
  <c r="B14" i="211"/>
  <c r="B27" i="225"/>
  <c r="D24" i="204"/>
  <c r="G38" i="191"/>
  <c r="G35" i="214"/>
  <c r="D11" i="199"/>
  <c r="B35" i="210"/>
  <c r="E37" i="215"/>
  <c r="D37" i="195"/>
  <c r="C24" i="195"/>
  <c r="E21" i="217"/>
  <c r="E19" i="193"/>
  <c r="E11" i="205"/>
  <c r="B24" i="221"/>
  <c r="G22" i="205"/>
  <c r="B39" i="204"/>
  <c r="G11" i="198"/>
  <c r="C40" i="197"/>
  <c r="G37" i="225"/>
  <c r="E38" i="222"/>
  <c r="C17" i="226"/>
  <c r="E32" i="185"/>
  <c r="B23" i="225"/>
  <c r="G11" i="60"/>
  <c r="C26" i="220"/>
  <c r="B40" i="200"/>
  <c r="F13" i="195"/>
  <c r="G11" i="222"/>
  <c r="D31" i="221"/>
  <c r="B17" i="225"/>
  <c r="C31" i="196"/>
  <c r="B32" i="212"/>
  <c r="F34" i="188"/>
  <c r="G32" i="217"/>
  <c r="C25" i="200"/>
  <c r="E16" i="206"/>
  <c r="C11" i="208"/>
  <c r="B36" i="206"/>
  <c r="D16" i="196"/>
  <c r="F35" i="207"/>
  <c r="F15" i="223"/>
  <c r="F37" i="206"/>
  <c r="G31" i="186"/>
  <c r="F36" i="202"/>
  <c r="E13" i="212"/>
  <c r="B13" i="223"/>
  <c r="E24" i="226"/>
  <c r="F19" i="208"/>
  <c r="G11" i="201"/>
  <c r="D22" i="213"/>
  <c r="D15" i="188"/>
  <c r="F35" i="196"/>
  <c r="F20" i="214"/>
  <c r="D22" i="204"/>
  <c r="E34" i="198"/>
  <c r="C29" i="190"/>
  <c r="C31" i="205"/>
  <c r="D38" i="199"/>
  <c r="D37" i="214"/>
  <c r="F30" i="185"/>
  <c r="B40" i="210"/>
  <c r="D39" i="204"/>
  <c r="C14" i="202"/>
  <c r="D21" i="197"/>
  <c r="G14" i="226"/>
  <c r="E36" i="216"/>
  <c r="G32" i="188"/>
  <c r="D29" i="218"/>
  <c r="F18" i="186"/>
  <c r="G33" i="188"/>
  <c r="G36" i="225"/>
  <c r="G13" i="215"/>
  <c r="B18" i="219"/>
  <c r="C18" i="217"/>
  <c r="D17" i="223"/>
  <c r="E31" i="215"/>
  <c r="F21" i="197"/>
  <c r="C21" i="206"/>
  <c r="B40" i="192"/>
  <c r="E19" i="197"/>
  <c r="D17" i="198"/>
  <c r="D31" i="185"/>
  <c r="E29" i="215"/>
  <c r="C31" i="214"/>
  <c r="C20" i="213"/>
  <c r="F18" i="193"/>
  <c r="D28" i="217"/>
  <c r="G19" i="217"/>
  <c r="F28" i="213"/>
  <c r="G19" i="196"/>
  <c r="C40" i="187"/>
  <c r="E14" i="213"/>
  <c r="G27" i="205"/>
  <c r="F18" i="222"/>
  <c r="C13" i="218"/>
  <c r="D29" i="215"/>
  <c r="D14" i="188"/>
  <c r="G37" i="210"/>
  <c r="B19" i="190"/>
  <c r="F15" i="191"/>
  <c r="E18" i="206"/>
  <c r="E26" i="191"/>
  <c r="F21" i="212"/>
  <c r="D30" i="206"/>
  <c r="E27" i="195"/>
  <c r="E25" i="223"/>
  <c r="C37" i="214"/>
  <c r="B14" i="220"/>
  <c r="C29" i="211"/>
  <c r="F23" i="220"/>
  <c r="B19" i="199"/>
  <c r="B22" i="215"/>
  <c r="B11" i="205"/>
  <c r="G28" i="209"/>
  <c r="F23" i="196"/>
  <c r="C39" i="186"/>
  <c r="F27" i="214"/>
  <c r="D21" i="213"/>
  <c r="C14" i="214"/>
  <c r="C16" i="201"/>
  <c r="C36" i="201"/>
  <c r="D16" i="187"/>
  <c r="E14" i="209"/>
  <c r="F27" i="211"/>
  <c r="E21" i="208"/>
  <c r="D24" i="225"/>
  <c r="B28" i="224"/>
  <c r="B36" i="226"/>
  <c r="C15" i="187"/>
  <c r="G16" i="191"/>
  <c r="E18" i="215"/>
  <c r="B36" i="197"/>
  <c r="B21" i="190"/>
  <c r="C34" i="188"/>
  <c r="F28" i="218"/>
  <c r="C39" i="199"/>
  <c r="C38" i="194"/>
  <c r="F12" i="206"/>
  <c r="D26" i="218"/>
  <c r="B25" i="223"/>
  <c r="G30" i="208"/>
  <c r="G25" i="224"/>
  <c r="G15" i="223"/>
  <c r="F22" i="213"/>
  <c r="C15" i="186"/>
  <c r="E22" i="188"/>
  <c r="B37" i="218"/>
  <c r="G23" i="219"/>
  <c r="C14" i="216"/>
  <c r="B39" i="194"/>
  <c r="G29" i="212"/>
  <c r="B27" i="205"/>
  <c r="C18" i="225"/>
  <c r="D23" i="200"/>
  <c r="D23" i="222"/>
  <c r="E26" i="212"/>
  <c r="C12" i="226"/>
  <c r="D36" i="202"/>
  <c r="E35" i="226"/>
  <c r="E29" i="214"/>
  <c r="E23" i="187"/>
  <c r="D35" i="206"/>
  <c r="B15" i="214"/>
  <c r="B16" i="224"/>
  <c r="E37" i="194"/>
  <c r="G25" i="187"/>
  <c r="C40" i="190"/>
  <c r="F36" i="195"/>
  <c r="E32" i="217"/>
  <c r="B17" i="219"/>
  <c r="F19" i="203"/>
  <c r="C33" i="223"/>
  <c r="E40" i="222"/>
  <c r="D26" i="196"/>
  <c r="C20" i="224"/>
  <c r="E14" i="206"/>
  <c r="C12" i="204"/>
  <c r="E38" i="200"/>
  <c r="F30" i="223"/>
  <c r="F34" i="203"/>
  <c r="F13" i="207"/>
  <c r="C30" i="216"/>
  <c r="G14" i="222"/>
  <c r="B29" i="226"/>
  <c r="D31" i="212"/>
  <c r="G16" i="187"/>
  <c r="F31" i="186"/>
  <c r="F30" i="213"/>
  <c r="G18" i="225"/>
  <c r="B22" i="222"/>
  <c r="G29" i="207"/>
  <c r="B30" i="195"/>
  <c r="C23" i="209"/>
  <c r="B27" i="217"/>
  <c r="B29" i="211"/>
  <c r="G19" i="189"/>
  <c r="E33" i="196"/>
  <c r="G26" i="217"/>
  <c r="C24" i="203"/>
  <c r="F31" i="188"/>
  <c r="G17" i="224"/>
  <c r="C27" i="225"/>
  <c r="E31" i="190"/>
  <c r="G28" i="207"/>
  <c r="F33" i="200"/>
  <c r="C40" i="208"/>
  <c r="C40" i="217"/>
  <c r="G20" i="196"/>
  <c r="G40" i="193"/>
  <c r="D12" i="211"/>
  <c r="C35" i="219"/>
  <c r="G32" i="199"/>
  <c r="E17" i="204"/>
  <c r="E11" i="215"/>
  <c r="C40" i="202"/>
  <c r="F40" i="192"/>
  <c r="G11" i="218"/>
  <c r="B34" i="221"/>
  <c r="G33" i="218"/>
  <c r="B14" i="221"/>
  <c r="G12" i="223"/>
  <c r="G26" i="220"/>
  <c r="G29" i="219"/>
  <c r="D13" i="224"/>
  <c r="C20" i="191"/>
  <c r="D24" i="195"/>
  <c r="D40" i="221"/>
  <c r="D35" i="219"/>
  <c r="F35" i="216"/>
  <c r="E40" i="189"/>
  <c r="B36" i="204"/>
  <c r="F19" i="195"/>
  <c r="E15" i="206"/>
  <c r="G17" i="195"/>
  <c r="E33" i="213"/>
  <c r="C34" i="222"/>
  <c r="B17" i="208"/>
  <c r="G24" i="212"/>
  <c r="C37" i="225"/>
  <c r="E14" i="226"/>
  <c r="B21" i="219"/>
  <c r="D20" i="188"/>
  <c r="B14" i="187"/>
  <c r="F33" i="185"/>
  <c r="G38" i="186"/>
  <c r="E22" i="193"/>
  <c r="F34" i="214"/>
  <c r="E28" i="198"/>
  <c r="E12" i="212"/>
  <c r="C14" i="218"/>
  <c r="F32" i="187"/>
  <c r="E13" i="197"/>
  <c r="B12" i="195"/>
  <c r="C25" i="211"/>
  <c r="G17" i="189"/>
  <c r="B36" i="225"/>
  <c r="B32" i="202"/>
  <c r="E40" i="224"/>
  <c r="E14" i="198"/>
  <c r="G37" i="186"/>
  <c r="B37" i="217"/>
  <c r="F16" i="221"/>
  <c r="G40" i="202"/>
  <c r="C21" i="222"/>
  <c r="F24" i="197"/>
  <c r="E20" i="222"/>
  <c r="D19" i="215"/>
  <c r="E35" i="187"/>
  <c r="G14" i="210"/>
  <c r="D17" i="207"/>
  <c r="G32" i="195"/>
  <c r="D28" i="189"/>
  <c r="G24" i="201"/>
  <c r="C11" i="224"/>
  <c r="E34" i="203"/>
  <c r="E26" i="189"/>
  <c r="E15" i="226"/>
  <c r="D32" i="219"/>
  <c r="C33" i="210"/>
  <c r="F16" i="197"/>
  <c r="F27" i="186"/>
  <c r="B20" i="214"/>
  <c r="F40" i="193"/>
  <c r="E38" i="221"/>
  <c r="D23" i="225"/>
  <c r="G18" i="216"/>
  <c r="E31" i="189"/>
  <c r="C26" i="218"/>
  <c r="C28" i="223"/>
  <c r="F13" i="200"/>
  <c r="D25" i="203"/>
  <c r="B31" i="213"/>
  <c r="D24" i="198"/>
  <c r="F23" i="212"/>
  <c r="E12" i="216"/>
  <c r="B14" i="206"/>
  <c r="C37" i="221"/>
  <c r="D34" i="212"/>
  <c r="C17" i="217"/>
  <c r="B21" i="188"/>
  <c r="F33" i="187"/>
  <c r="F38" i="200"/>
  <c r="G29" i="210"/>
  <c r="C11" i="222"/>
  <c r="C23" i="198"/>
  <c r="G40" i="207"/>
  <c r="C31" i="215"/>
  <c r="E38" i="203"/>
  <c r="F34" i="185"/>
  <c r="E16" i="187"/>
  <c r="G23" i="203"/>
  <c r="G21" i="201"/>
  <c r="C13" i="200"/>
  <c r="E17" i="212"/>
  <c r="D15" i="193"/>
  <c r="D14" i="191"/>
  <c r="B15" i="212"/>
  <c r="B32" i="224"/>
  <c r="G36" i="186"/>
  <c r="C22" i="200"/>
  <c r="G21" i="218"/>
  <c r="G14" i="219"/>
  <c r="E39" i="208"/>
  <c r="F15" i="218"/>
  <c r="D23" i="212"/>
  <c r="E23" i="222"/>
  <c r="F34" i="207"/>
  <c r="C28" i="187"/>
  <c r="E33" i="185"/>
  <c r="G26" i="198"/>
  <c r="G28" i="188"/>
  <c r="E13" i="203"/>
  <c r="F39" i="213"/>
  <c r="E36" i="214"/>
  <c r="E40" i="223"/>
  <c r="E32" i="186"/>
  <c r="D29" i="193"/>
  <c r="D15" i="198"/>
  <c r="D27" i="216"/>
  <c r="G23" i="216"/>
  <c r="G21" i="212"/>
  <c r="F40" i="200"/>
  <c r="E15" i="210"/>
  <c r="F33" i="208"/>
  <c r="B13" i="225"/>
  <c r="C18" i="213"/>
  <c r="D28" i="224"/>
  <c r="C24" i="221"/>
  <c r="F11" i="226"/>
  <c r="E31" i="193"/>
  <c r="C13" i="205"/>
  <c r="B38" i="224"/>
  <c r="F28" i="225"/>
  <c r="G37" i="208"/>
  <c r="D24" i="226"/>
  <c r="E11" i="210"/>
  <c r="D27" i="196"/>
  <c r="B17" i="210"/>
  <c r="E36" i="201"/>
  <c r="E32" i="189"/>
  <c r="D31" i="223"/>
  <c r="B17" i="222"/>
  <c r="C29" i="198"/>
  <c r="F34" i="189"/>
  <c r="D15" i="210"/>
  <c r="C30" i="197"/>
  <c r="E27" i="214"/>
  <c r="E18" i="205"/>
  <c r="B33" i="225"/>
  <c r="G34" i="216"/>
  <c r="D39" i="206"/>
  <c r="F39" i="195"/>
  <c r="G20" i="186"/>
  <c r="D34" i="188"/>
  <c r="F38" i="190"/>
  <c r="E27" i="222"/>
  <c r="F25" i="190"/>
  <c r="C27" i="206"/>
  <c r="E16" i="208"/>
  <c r="E18" i="218"/>
  <c r="D30" i="226"/>
  <c r="D38" i="193"/>
  <c r="B18" i="203"/>
  <c r="G40" i="224"/>
  <c r="C32" i="212"/>
  <c r="F15" i="224"/>
  <c r="E20" i="213"/>
  <c r="G26" i="214"/>
  <c r="D32" i="217"/>
  <c r="F33" i="220"/>
  <c r="B17" i="197"/>
  <c r="G30" i="203"/>
  <c r="C34" i="189"/>
  <c r="F12" i="201"/>
  <c r="D24" i="212"/>
  <c r="B25" i="199"/>
  <c r="C36" i="205"/>
  <c r="C22" i="189"/>
  <c r="G14" i="198"/>
  <c r="G35" i="199"/>
  <c r="C29" i="201"/>
  <c r="E23" i="202"/>
  <c r="B19" i="220"/>
  <c r="F32" i="223"/>
  <c r="G18" i="201"/>
  <c r="B40" i="225"/>
  <c r="G37" i="187"/>
  <c r="D32" i="214"/>
  <c r="D26" i="223"/>
  <c r="F22" i="208"/>
  <c r="E20" i="211"/>
  <c r="C20" i="60"/>
  <c r="C13" i="186"/>
  <c r="D27" i="211"/>
  <c r="D24" i="222"/>
  <c r="B36" i="193"/>
  <c r="G34" i="197"/>
  <c r="E34" i="215"/>
  <c r="F20" i="204"/>
  <c r="D40" i="200"/>
  <c r="C28" i="219"/>
  <c r="G30" i="218"/>
  <c r="B14" i="196"/>
  <c r="B30" i="207"/>
  <c r="B28" i="197"/>
  <c r="G26" i="224"/>
  <c r="B36" i="208"/>
  <c r="E16" i="216"/>
  <c r="D39" i="210"/>
  <c r="F19" i="186"/>
  <c r="D33" i="220"/>
  <c r="C35" i="226"/>
  <c r="E39" i="210"/>
  <c r="B20" i="208"/>
  <c r="C20" i="223"/>
  <c r="E20" i="209"/>
  <c r="D31" i="209"/>
  <c r="C27" i="218"/>
  <c r="F37" i="186"/>
  <c r="D24" i="187"/>
  <c r="C17" i="199"/>
  <c r="D27" i="193"/>
  <c r="E25" i="192"/>
  <c r="F16" i="215"/>
  <c r="D23" i="206"/>
  <c r="F33" i="211"/>
  <c r="B27" i="186"/>
  <c r="F25" i="218"/>
  <c r="C24" i="205"/>
  <c r="D39" i="214"/>
  <c r="C12" i="225"/>
  <c r="E15" i="222"/>
  <c r="F36" i="214"/>
  <c r="C18" i="196"/>
  <c r="B11" i="209"/>
  <c r="C27" i="216"/>
  <c r="C20" i="225"/>
  <c r="G17" i="206"/>
  <c r="B32" i="213"/>
  <c r="B30" i="209"/>
  <c r="F12" i="198"/>
  <c r="G38" i="202"/>
  <c r="G20" i="219"/>
  <c r="G17" i="215"/>
  <c r="B32" i="214"/>
  <c r="C34" i="196"/>
  <c r="B27" i="192"/>
  <c r="D31" i="197"/>
  <c r="G39" i="209"/>
  <c r="F30" i="193"/>
  <c r="F22" i="204"/>
  <c r="D20" i="222"/>
  <c r="F38" i="209"/>
  <c r="B32" i="217"/>
  <c r="C14" i="191"/>
  <c r="B27" i="204"/>
  <c r="D29" i="217"/>
  <c r="C30" i="192"/>
  <c r="E29" i="186"/>
  <c r="B38" i="194"/>
  <c r="D17" i="204"/>
  <c r="F29" i="192"/>
  <c r="D38" i="223"/>
  <c r="D26" i="213"/>
  <c r="C37" i="201"/>
  <c r="B29" i="188"/>
  <c r="E16" i="217"/>
  <c r="C12" i="209"/>
  <c r="F16" i="199"/>
  <c r="C15" i="191"/>
  <c r="B15" i="186"/>
  <c r="B29" i="200"/>
  <c r="D28" i="187"/>
  <c r="B15" i="193"/>
  <c r="B16" i="199"/>
  <c r="F37" i="187"/>
  <c r="C40" i="204"/>
  <c r="C15" i="199"/>
  <c r="B28" i="212"/>
  <c r="C11" i="218"/>
  <c r="C32" i="207"/>
  <c r="G20" i="223"/>
  <c r="B11" i="202"/>
  <c r="B22" i="214"/>
  <c r="C31" i="217"/>
  <c r="C22" i="204"/>
  <c r="F21" i="223"/>
  <c r="C38" i="185"/>
  <c r="E14" i="222"/>
  <c r="G22" i="226"/>
  <c r="F11" i="206"/>
  <c r="C16" i="211"/>
  <c r="C14" i="187"/>
  <c r="C13" i="197"/>
  <c r="F23" i="207"/>
  <c r="E28" i="215"/>
  <c r="E21" i="216"/>
  <c r="F31" i="198"/>
  <c r="E25" i="199"/>
  <c r="E19" i="225"/>
  <c r="F21" i="193"/>
  <c r="F13" i="198"/>
  <c r="C21" i="200"/>
  <c r="G15" i="193"/>
  <c r="F33" i="188"/>
  <c r="D15" i="208"/>
  <c r="D20" i="205"/>
  <c r="D35" i="217"/>
  <c r="F32" i="222"/>
  <c r="E25" i="215"/>
  <c r="C26" i="207"/>
  <c r="D12" i="200"/>
  <c r="B38" i="199"/>
  <c r="F12" i="200"/>
  <c r="E30" i="205"/>
  <c r="B15" i="221"/>
  <c r="C35" i="221"/>
  <c r="D40" i="211"/>
  <c r="C18" i="226"/>
  <c r="F32" i="199"/>
  <c r="B32" i="222"/>
  <c r="G27" i="190"/>
  <c r="D34" i="195"/>
  <c r="B15" i="201"/>
  <c r="E17" i="216"/>
  <c r="C30" i="207"/>
  <c r="G30" i="195"/>
  <c r="F19" i="210"/>
  <c r="G25" i="212"/>
  <c r="F11" i="225"/>
  <c r="E24" i="203"/>
  <c r="D20" i="214"/>
  <c r="E21" i="199"/>
  <c r="F16" i="205"/>
  <c r="G23" i="199"/>
  <c r="F24" i="211"/>
  <c r="D29" i="197"/>
  <c r="G12" i="60"/>
  <c r="F26" i="218"/>
  <c r="F22" i="217"/>
  <c r="B28" i="221"/>
  <c r="E26" i="196"/>
  <c r="G14" i="218"/>
  <c r="D25" i="225"/>
  <c r="E29" i="185"/>
  <c r="B24" i="188"/>
  <c r="C22" i="224"/>
  <c r="F29" i="214"/>
  <c r="C21" i="226"/>
  <c r="F22" i="201"/>
  <c r="B23" i="189"/>
  <c r="E38" i="212"/>
  <c r="C30" i="212"/>
  <c r="C33" i="193"/>
  <c r="D13" i="218"/>
  <c r="F39" i="207"/>
  <c r="B20" i="207"/>
  <c r="D35" i="205"/>
  <c r="C40" i="222"/>
  <c r="G33" i="191"/>
  <c r="E11" i="221"/>
  <c r="E13" i="210"/>
  <c r="B39" i="200"/>
  <c r="F32" i="191"/>
  <c r="E17" i="218"/>
  <c r="G34" i="186"/>
  <c r="G40" i="226"/>
  <c r="D13" i="216"/>
  <c r="B26" i="202"/>
  <c r="C23" i="226"/>
  <c r="C39" i="209"/>
  <c r="C19" i="190"/>
  <c r="C40" i="225"/>
  <c r="G12" i="199"/>
  <c r="G27" i="198"/>
  <c r="C21" i="196"/>
  <c r="D21" i="202"/>
  <c r="G12" i="204"/>
  <c r="F30" i="205"/>
  <c r="D11" i="201"/>
  <c r="E23" i="214"/>
  <c r="C29" i="196"/>
  <c r="D12" i="213"/>
  <c r="C23" i="221"/>
  <c r="E19" i="224"/>
  <c r="E20" i="201"/>
  <c r="C34" i="215"/>
  <c r="D21" i="224"/>
  <c r="C30" i="224"/>
  <c r="B35" i="224"/>
  <c r="B16" i="226"/>
  <c r="C14" i="188"/>
  <c r="G40" i="206"/>
  <c r="C23" i="210"/>
  <c r="D13" i="215"/>
  <c r="F40" i="191"/>
  <c r="E18" i="209"/>
  <c r="D39" i="209"/>
  <c r="F36" i="198"/>
  <c r="G33" i="187"/>
  <c r="F39" i="188"/>
  <c r="F26" i="207"/>
  <c r="G32" i="213"/>
  <c r="G25" i="209"/>
  <c r="D35" i="196"/>
  <c r="D30" i="207"/>
  <c r="G36" i="201"/>
  <c r="F23" i="225"/>
  <c r="F30" i="212"/>
  <c r="D22" i="200"/>
  <c r="E12" i="206"/>
  <c r="E27" i="204"/>
  <c r="E30" i="201"/>
  <c r="E40" i="185"/>
  <c r="D20" i="196"/>
  <c r="E28" i="193"/>
  <c r="D33" i="198"/>
  <c r="G20" i="208"/>
  <c r="D13" i="187"/>
  <c r="C30" i="198"/>
  <c r="F20" i="190"/>
  <c r="B37" i="225"/>
  <c r="C24" i="200"/>
  <c r="C35" i="203"/>
  <c r="B15" i="224"/>
  <c r="F31" i="192"/>
  <c r="C13" i="217"/>
  <c r="D18" i="209"/>
  <c r="G19" i="221"/>
  <c r="B18" i="226"/>
  <c r="G15" i="199"/>
  <c r="G21" i="203"/>
  <c r="E33" i="225"/>
  <c r="C32" i="217"/>
  <c r="D32" i="225"/>
  <c r="E29" i="211"/>
  <c r="E29" i="197"/>
  <c r="D23" i="209"/>
  <c r="D14" i="202"/>
  <c r="D25" i="199"/>
  <c r="B32" i="199"/>
  <c r="C18" i="221"/>
  <c r="C28" i="203"/>
  <c r="B27" i="191"/>
  <c r="E20" i="204"/>
  <c r="G11" i="216"/>
  <c r="B21" i="195"/>
  <c r="F37" i="211"/>
  <c r="C17" i="195"/>
  <c r="G27" i="225"/>
  <c r="C21" i="212"/>
  <c r="C30" i="186"/>
  <c r="E35" i="185"/>
  <c r="G12" i="216"/>
  <c r="E31" i="186"/>
  <c r="E21" i="207"/>
  <c r="F30" i="209"/>
  <c r="F17" i="189"/>
  <c r="G31" i="191"/>
  <c r="F33" i="192"/>
  <c r="F19" i="189"/>
  <c r="C39" i="193"/>
  <c r="F21" i="60"/>
  <c r="C29" i="60"/>
  <c r="C16" i="60"/>
  <c r="D15" i="60"/>
  <c r="F29" i="213"/>
  <c r="G37" i="206"/>
  <c r="E37" i="199"/>
  <c r="C30" i="226"/>
  <c r="C31" i="225"/>
  <c r="B33" i="215"/>
  <c r="E27" i="217"/>
  <c r="D39" i="189"/>
  <c r="D22" i="207"/>
  <c r="F24" i="193"/>
  <c r="D37" i="188"/>
  <c r="B25" i="218"/>
  <c r="E34" i="224"/>
  <c r="G35" i="193"/>
  <c r="G27" i="221"/>
  <c r="G22" i="211"/>
  <c r="B40" i="187"/>
  <c r="D14" i="221"/>
  <c r="D22" i="187"/>
  <c r="B32" i="196"/>
  <c r="F39" i="217"/>
  <c r="C18" i="216"/>
  <c r="F35" i="222"/>
  <c r="F37" i="199"/>
  <c r="G15" i="210"/>
  <c r="B33" i="210"/>
  <c r="C12" i="205"/>
  <c r="F23" i="188"/>
  <c r="B26" i="210"/>
  <c r="E22" i="219"/>
  <c r="B26" i="204"/>
  <c r="D19" i="188"/>
  <c r="D31" i="188"/>
  <c r="F16" i="186"/>
  <c r="D20" i="204"/>
  <c r="C29" i="199"/>
  <c r="D21" i="201"/>
  <c r="D40" i="198"/>
  <c r="B34" i="222"/>
  <c r="G12" i="203"/>
  <c r="C13" i="188"/>
  <c r="B23" i="220"/>
  <c r="F21" i="186"/>
  <c r="B31" i="197"/>
  <c r="F20" i="221"/>
  <c r="B17" i="226"/>
  <c r="C11" i="199"/>
  <c r="C39" i="210"/>
  <c r="B37" i="202"/>
  <c r="F26" i="214"/>
  <c r="F18" i="202"/>
  <c r="D38" i="217"/>
  <c r="E20" i="221"/>
  <c r="D38" i="224"/>
  <c r="E11" i="217"/>
  <c r="F38" i="221"/>
  <c r="B11" i="208"/>
  <c r="G15" i="217"/>
  <c r="C13" i="225"/>
  <c r="B25" i="206"/>
  <c r="B36" i="205"/>
  <c r="F22" i="212"/>
  <c r="G29" i="195"/>
  <c r="F11" i="199"/>
  <c r="B24" i="195"/>
  <c r="E29" i="196"/>
  <c r="G25" i="201"/>
  <c r="F18" i="212"/>
  <c r="B33" i="226"/>
  <c r="D35" i="214"/>
  <c r="E27" i="191"/>
  <c r="B29" i="205"/>
  <c r="B27" i="206"/>
  <c r="C38" i="224"/>
  <c r="C36" i="215"/>
  <c r="G37" i="198"/>
  <c r="D19" i="205"/>
  <c r="D28" i="196"/>
  <c r="E24" i="223"/>
  <c r="E36" i="220"/>
  <c r="C19" i="222"/>
  <c r="C25" i="187"/>
  <c r="E38" i="205"/>
  <c r="F33" i="206"/>
  <c r="D14" i="187"/>
  <c r="D12" i="220"/>
  <c r="E15" i="215"/>
  <c r="C33" i="203"/>
  <c r="F11" i="214"/>
  <c r="D21" i="211"/>
  <c r="D36" i="220"/>
  <c r="C18" i="190"/>
  <c r="D26" i="210"/>
  <c r="B28" i="206"/>
  <c r="F13" i="202"/>
  <c r="C31" i="224"/>
  <c r="D30" i="191"/>
  <c r="C23" i="217"/>
  <c r="C22" i="219"/>
  <c r="F27" i="206"/>
  <c r="E33" i="203"/>
  <c r="E16" i="193"/>
  <c r="C21" i="199"/>
  <c r="F36" i="203"/>
  <c r="C16" i="186"/>
  <c r="C37" i="192"/>
  <c r="C35" i="213"/>
  <c r="G29" i="211"/>
  <c r="G40" i="198"/>
  <c r="F31" i="224"/>
  <c r="C29" i="204"/>
  <c r="B36" i="186"/>
  <c r="E34" i="218"/>
  <c r="B16" i="189"/>
  <c r="B17" i="220"/>
  <c r="D16" i="202"/>
  <c r="B13" i="197"/>
  <c r="F32" i="220"/>
  <c r="D25" i="223"/>
  <c r="C33" i="188"/>
  <c r="C24" i="60"/>
  <c r="C38" i="192"/>
  <c r="F17" i="196"/>
  <c r="D24" i="201"/>
  <c r="G13" i="193"/>
  <c r="G34" i="219"/>
  <c r="D22" i="191"/>
  <c r="F18" i="189"/>
  <c r="B23" i="223"/>
  <c r="D22" i="205"/>
  <c r="E12" i="220"/>
  <c r="B33" i="224"/>
  <c r="E11" i="226"/>
  <c r="C15" i="202"/>
  <c r="D21" i="217"/>
  <c r="E35" i="213"/>
  <c r="B21" i="211"/>
  <c r="C40" i="220"/>
  <c r="E17" i="206"/>
  <c r="D31" i="204"/>
  <c r="D30" i="221"/>
  <c r="D36" i="204"/>
  <c r="D28" i="220"/>
  <c r="C33" i="212"/>
  <c r="C36" i="223"/>
  <c r="F27" i="187"/>
  <c r="D30" i="203"/>
  <c r="D28" i="219"/>
  <c r="C31" i="200"/>
  <c r="E31" i="205"/>
  <c r="B16" i="202"/>
  <c r="F29" i="225"/>
  <c r="C34" i="197"/>
  <c r="B24" i="211"/>
  <c r="G14" i="205"/>
  <c r="G24" i="188"/>
  <c r="C38" i="210"/>
  <c r="D37" i="217"/>
  <c r="F31" i="220"/>
  <c r="B34" i="191"/>
  <c r="B23" i="193"/>
  <c r="B39" i="198"/>
  <c r="D29" i="190"/>
  <c r="C17" i="218"/>
  <c r="G12" i="214"/>
  <c r="D16" i="189"/>
  <c r="E17" i="199"/>
  <c r="G29" i="202"/>
  <c r="F14" i="218"/>
  <c r="C33" i="221"/>
  <c r="E31" i="199"/>
  <c r="C26" i="211"/>
  <c r="B30" i="208"/>
  <c r="B15" i="209"/>
  <c r="C34" i="205"/>
  <c r="E14" i="216"/>
  <c r="D30" i="225"/>
  <c r="E20" i="203"/>
  <c r="F12" i="205"/>
  <c r="D14" i="186"/>
  <c r="B22" i="202"/>
  <c r="G39" i="188"/>
  <c r="C39" i="195"/>
  <c r="G13" i="223"/>
  <c r="F12" i="209"/>
  <c r="C23" i="220"/>
  <c r="E22" i="195"/>
  <c r="E27" i="208"/>
  <c r="D28" i="225"/>
  <c r="B19" i="216"/>
  <c r="F40" i="195"/>
  <c r="D28" i="221"/>
  <c r="G30" i="196"/>
  <c r="D35" i="203"/>
  <c r="G15" i="201"/>
  <c r="E13" i="208"/>
  <c r="F35" i="218"/>
  <c r="D32" i="221"/>
  <c r="E39" i="191"/>
  <c r="E22" i="201"/>
  <c r="G34" i="196"/>
  <c r="G12" i="218"/>
  <c r="B21" i="223"/>
  <c r="F39" i="214"/>
  <c r="C40" i="203"/>
  <c r="D28" i="202"/>
  <c r="D17" i="203"/>
  <c r="D26" i="199"/>
  <c r="G34" i="199"/>
  <c r="F30" i="195"/>
  <c r="B30" i="221"/>
  <c r="C37" i="210"/>
  <c r="C16" i="196"/>
  <c r="D28" i="191"/>
  <c r="C20" i="203"/>
  <c r="C21" i="217"/>
  <c r="D26" i="217"/>
  <c r="F37" i="221"/>
  <c r="G26" i="209"/>
  <c r="F32" i="224"/>
  <c r="E11" i="201"/>
  <c r="G23" i="218"/>
  <c r="B28" i="203"/>
  <c r="G40" i="199"/>
  <c r="F25" i="191"/>
  <c r="D16" i="214"/>
  <c r="G32" i="220"/>
  <c r="F19" i="215"/>
  <c r="D15" i="223"/>
  <c r="C20" i="189"/>
  <c r="B23" i="216"/>
  <c r="B36" i="189"/>
  <c r="D25" i="197"/>
  <c r="G25" i="216"/>
  <c r="D40" i="186"/>
  <c r="F11" i="207"/>
  <c r="F19" i="204"/>
  <c r="C31" i="190"/>
  <c r="F31" i="196"/>
  <c r="B18" i="216"/>
  <c r="B28" i="204"/>
  <c r="F16" i="224"/>
  <c r="F26" i="220"/>
  <c r="D22" i="218"/>
  <c r="B12" i="208"/>
  <c r="G35" i="201"/>
  <c r="E34" i="195"/>
  <c r="C23" i="189"/>
  <c r="C36" i="190"/>
  <c r="E22" i="226"/>
  <c r="B38" i="192"/>
  <c r="D18" i="220"/>
  <c r="E38" i="196"/>
  <c r="C28" i="192"/>
  <c r="F21" i="214"/>
  <c r="D32" i="216"/>
  <c r="C17" i="207"/>
  <c r="C25" i="190"/>
  <c r="F18" i="220"/>
  <c r="E32" i="203"/>
  <c r="G24" i="60"/>
  <c r="D15" i="200"/>
  <c r="F24" i="60"/>
  <c r="F37" i="208" l="1"/>
  <c r="G27" i="185"/>
  <c r="E28" i="185"/>
  <c r="D28" i="185"/>
  <c r="B28" i="185"/>
</calcChain>
</file>

<file path=xl/sharedStrings.xml><?xml version="1.0" encoding="utf-8"?>
<sst xmlns="http://schemas.openxmlformats.org/spreadsheetml/2006/main" count="3318" uniqueCount="826">
  <si>
    <t>Optional or Mandatory</t>
  </si>
  <si>
    <t>Cardinality</t>
  </si>
  <si>
    <t>Description</t>
  </si>
  <si>
    <t/>
  </si>
  <si>
    <t>O</t>
  </si>
  <si>
    <t>n</t>
  </si>
  <si>
    <t>Product details</t>
  </si>
  <si>
    <t>Manufacturing company details and contacts</t>
  </si>
  <si>
    <t>T</t>
  </si>
  <si>
    <t>Product description</t>
  </si>
  <si>
    <t>Manufacturer's unique product identifier</t>
  </si>
  <si>
    <t>OtherIdentifier</t>
  </si>
  <si>
    <t>Other product identifier (e.g. Bar code, UPC, EAN, Amazon…)</t>
  </si>
  <si>
    <t>Reference identifying the United Nations Dangerous Goods serial number assigned within the UN to substances and articles contained in a list of the dangerous goods most commonly carried. e.g. 1189 - Ethylene glycol monomethyl ether acetate</t>
  </si>
  <si>
    <t>Product additional details</t>
  </si>
  <si>
    <t>Product characteristic code - e.g. CLR - Color</t>
  </si>
  <si>
    <t>Value</t>
  </si>
  <si>
    <t>Product characteristic value / attribute - e.g. Blue…</t>
  </si>
  <si>
    <t>VALUE</t>
  </si>
  <si>
    <t>Dimensions</t>
  </si>
  <si>
    <t>Price</t>
  </si>
  <si>
    <t>Product price per unit in the base currency</t>
  </si>
  <si>
    <t>N</t>
  </si>
  <si>
    <t>Product quantity for unit price - e.g. 12 (eggs for one USD 1)</t>
  </si>
  <si>
    <t>Item details</t>
  </si>
  <si>
    <t>Other identifier details</t>
  </si>
  <si>
    <t>Production batch number / reference</t>
  </si>
  <si>
    <t>Production lot number / reference</t>
  </si>
  <si>
    <t>D</t>
  </si>
  <si>
    <t>Production date</t>
  </si>
  <si>
    <t>Product expiry date - e.g. for perishables goods or goods with programmed obsolescence</t>
  </si>
  <si>
    <t>Production country details</t>
  </si>
  <si>
    <t>Item target country</t>
  </si>
  <si>
    <t>Product</t>
  </si>
  <si>
    <t>Event</t>
  </si>
  <si>
    <t>Event details e.g. DEP, ARR, FOH, RCS, security screening, etc</t>
  </si>
  <si>
    <t>Individual piece or virtual grouping of pieces</t>
  </si>
  <si>
    <t>Unique Piece Identifier (UPID) of the piece (Refer IATA Recommended Practice 1689) or URI if virtual grouping of pieces</t>
  </si>
  <si>
    <t>Other piece identification ( e.g. Shipping Marks, Seal)</t>
  </si>
  <si>
    <t>General goods description</t>
  </si>
  <si>
    <t xml:space="preserve">Weight details </t>
  </si>
  <si>
    <t>VolumetricWeight</t>
  </si>
  <si>
    <t xml:space="preserve">Volumetric weight details </t>
  </si>
  <si>
    <t>Dimensions details</t>
  </si>
  <si>
    <t>PackagingType</t>
  </si>
  <si>
    <t xml:space="preserve">Packaging details </t>
  </si>
  <si>
    <t xml:space="preserve">If no Code provided, packaging type description </t>
  </si>
  <si>
    <t>Shipper's Load And Count  ( total contained piece count as provided by shipper)</t>
  </si>
  <si>
    <t>TransportSegment</t>
  </si>
  <si>
    <t>Segment related to the transport status</t>
  </si>
  <si>
    <t>Shipper</t>
  </si>
  <si>
    <t>OtherParty</t>
  </si>
  <si>
    <t xml:space="preserve">Customs details  </t>
  </si>
  <si>
    <t xml:space="preserve">Security details  </t>
  </si>
  <si>
    <t>Details of contained piece(s)</t>
  </si>
  <si>
    <t>ULD</t>
  </si>
  <si>
    <t>ExternalReference</t>
  </si>
  <si>
    <t xml:space="preserve">Reference documents details </t>
  </si>
  <si>
    <t>Unit Load Device details</t>
  </si>
  <si>
    <t>Standard Unit Load Device type code e.g. AKE - Certified Container - Contoured</t>
  </si>
  <si>
    <t>US / ATA Unit Load Device type code e.g. M2</t>
  </si>
  <si>
    <t>ULD height or loading limitation code. Refer CXML Code List 1.47,  e.g. R - ULD Height above 244 centimetres</t>
  </si>
  <si>
    <t>ULD serial number</t>
  </si>
  <si>
    <t xml:space="preserve">Issuer of the ULD owner code </t>
  </si>
  <si>
    <t>Owner code of the ULD in aa, an or na format - owner can be an airline or leasing company</t>
  </si>
  <si>
    <t>Owner company details and contacts for the ULD</t>
  </si>
  <si>
    <t>Tare weight of the empty ULD</t>
  </si>
  <si>
    <t>Details of contained (virtual) piece(s)</t>
  </si>
  <si>
    <t>M</t>
  </si>
  <si>
    <t xml:space="preserve">Total SLAC of all piece groups </t>
  </si>
  <si>
    <t>Reference documents details</t>
  </si>
  <si>
    <t>Airline</t>
  </si>
  <si>
    <t>Shipper details</t>
  </si>
  <si>
    <t>Consignee details</t>
  </si>
  <si>
    <t>Freight Forwarder details</t>
  </si>
  <si>
    <t>Customs information details</t>
  </si>
  <si>
    <t>Insurance</t>
  </si>
  <si>
    <t>Insurance details</t>
  </si>
  <si>
    <t>Location</t>
  </si>
  <si>
    <t>Unit of measurement details</t>
  </si>
  <si>
    <t>Unit of measurement/ unit of account e.g. CMT - Centimetre,  LTR - Litre (1 DM3), KGM - Kilogram, CHF - Swiss Franc</t>
  </si>
  <si>
    <t>Volumetric weight details</t>
  </si>
  <si>
    <t>Chargeable weight</t>
  </si>
  <si>
    <t xml:space="preserve">Dimension details </t>
  </si>
  <si>
    <t>Width</t>
  </si>
  <si>
    <t>Lenght</t>
  </si>
  <si>
    <t>Height</t>
  </si>
  <si>
    <t>Volume</t>
  </si>
  <si>
    <t>Geolocation details - e.g. for drones, automated vehicles…</t>
  </si>
  <si>
    <t xml:space="preserve">Location latitude </t>
  </si>
  <si>
    <t xml:space="preserve">Location longitude </t>
  </si>
  <si>
    <t>Elevation from sea level</t>
  </si>
  <si>
    <t>Address details</t>
  </si>
  <si>
    <t>Street address including street name, street number, building number, apartment etc</t>
  </si>
  <si>
    <t>Post Office box number / code</t>
  </si>
  <si>
    <t>Postal / ZIP code</t>
  </si>
  <si>
    <t>UN/LOCODE city code (5 letter) or IATA city code (3 letter)</t>
  </si>
  <si>
    <t xml:space="preserve">If no CityCode provided, full name of the city </t>
  </si>
  <si>
    <t xml:space="preserve">Region/ State / Department. Refer ISO 3166-2  </t>
  </si>
  <si>
    <t>If no StateCode provided, full name of the region / state / province / canton</t>
  </si>
  <si>
    <t>Country</t>
  </si>
  <si>
    <t>Country ISO code. Refer ISO 3166-2</t>
  </si>
  <si>
    <t>Type of address code e.g. US CBP FIRMS</t>
  </si>
  <si>
    <t>Address identifier using special coding systems e.g. US CBP FIRMS code</t>
  </si>
  <si>
    <t>Location details</t>
  </si>
  <si>
    <t>Location type - e.g. Airport, Freight terminal, Rail station, Seaport, etc</t>
  </si>
  <si>
    <t>Location code of airport, freight terminal, seaport, rail station. UN/LOCODE city code (5 letter) or IATA airport code (3 letter)</t>
  </si>
  <si>
    <t>Full name of the location</t>
  </si>
  <si>
    <t>Geolocation details</t>
  </si>
  <si>
    <t>Address</t>
  </si>
  <si>
    <t>Country details</t>
  </si>
  <si>
    <t>Full country name</t>
  </si>
  <si>
    <t>Person details</t>
  </si>
  <si>
    <t>Contact type - e.g. Emergency contact, Customs contact, Customer contact</t>
  </si>
  <si>
    <t xml:space="preserve">Salutation </t>
  </si>
  <si>
    <t>First name / given name</t>
  </si>
  <si>
    <t>Middle name/ other name</t>
  </si>
  <si>
    <t>Last name / family name / surname</t>
  </si>
  <si>
    <t>Job title / position</t>
  </si>
  <si>
    <t>Department / Division / Unit</t>
  </si>
  <si>
    <t>Employee ID</t>
  </si>
  <si>
    <t>Contact</t>
  </si>
  <si>
    <t>Contact details</t>
  </si>
  <si>
    <t>Phone number</t>
  </si>
  <si>
    <t>E-mail address</t>
  </si>
  <si>
    <t>Other contact options e.g. Skype, Whatsapp, Viber, Fax etc</t>
  </si>
  <si>
    <t xml:space="preserve">Contact type - e.g. Skype </t>
  </si>
  <si>
    <t xml:space="preserve">Contact details e.g. Skype ID </t>
  </si>
  <si>
    <t>Company details</t>
  </si>
  <si>
    <t>Name of company or organization</t>
  </si>
  <si>
    <t>IATA accredited cargo agent 7 digit number</t>
  </si>
  <si>
    <t>Branch</t>
  </si>
  <si>
    <t>Company branches</t>
  </si>
  <si>
    <t>Company branch name</t>
  </si>
  <si>
    <t>IATA CASS cargo agent 4 digit branch number / location identifier</t>
  </si>
  <si>
    <t>Other identifiers (e.g. LEI (Legal Entity Identifier), TIN (Trader Identification Number), PIMA address, Account number, VAT/Tax id, Legal Registration id, DUNS number, etc)</t>
  </si>
  <si>
    <t>Location and address details</t>
  </si>
  <si>
    <t>Contact person details</t>
  </si>
  <si>
    <t xml:space="preserve">IATA two-character airline code </t>
  </si>
  <si>
    <t xml:space="preserve">IATA three-numeric airline prefix number </t>
  </si>
  <si>
    <t>Other Party details</t>
  </si>
  <si>
    <t xml:space="preserve">Role of other party - e.g. Notify party, Nominated agent, Customs broker, Manufacturer, Importer, Payer, Payee, ShipTo, ShipFrom, BillTo, BillFrom, RemitTo, RemitFrom </t>
  </si>
  <si>
    <t>Identifier type or description</t>
  </si>
  <si>
    <t>Item identifier</t>
  </si>
  <si>
    <t xml:space="preserve">Party covering the insurance </t>
  </si>
  <si>
    <t>Insured amount - amount covered by the insurance policy</t>
  </si>
  <si>
    <t>Type of the referenced document . Refer UNEDIFACT 1001  e.g. 740 - Air Waybill</t>
  </si>
  <si>
    <t xml:space="preserve">If no DocumentType provided, name of the referenced document </t>
  </si>
  <si>
    <t>Document originator details and contacts</t>
  </si>
  <si>
    <t>Unique document identifier</t>
  </si>
  <si>
    <t>Document version number</t>
  </si>
  <si>
    <t xml:space="preserve">Position of the shipment in the aircraft - e.g. lower or main deck </t>
  </si>
  <si>
    <t>SpecialHandling</t>
  </si>
  <si>
    <t>Special handling details</t>
  </si>
  <si>
    <t>Special handling code following IATA standards. Refer CXML1.16,  e.g. PEP - Fruits and Vegetables</t>
  </si>
  <si>
    <t>ServiceRequest</t>
  </si>
  <si>
    <t>Service request details</t>
  </si>
  <si>
    <t>Service request code</t>
  </si>
  <si>
    <t>Service request description</t>
  </si>
  <si>
    <t>Service request statement type - e.g. Dangerous Goods, Lithium Ion Battery, Live Animal Certificate</t>
  </si>
  <si>
    <t>Service request statement text</t>
  </si>
  <si>
    <t>Customs subject code. Refer CXML Code List 1.19, e.g. IMP for import, EXP for export, AGT for Agent, ISS for The Regulated Agent Issuing the Security Status for a Consignment etc. 
 At least one of the three elements (Country Code, Information Identifier or Customs, Security and Regulatory Control Information Identifier) must be completed</t>
  </si>
  <si>
    <t>Customs content code. Refer CXML Code List 1.100, e.g. IST - Security Textual StatementNumber, M - Movement Reference Number</t>
  </si>
  <si>
    <t>Information for customs submission</t>
  </si>
  <si>
    <t>Free text f or customs remarks</t>
  </si>
  <si>
    <t>SecurityStatus</t>
  </si>
  <si>
    <t>Security status details</t>
  </si>
  <si>
    <t xml:space="preserve">Security status indicator - e.g. SPX- Cargo Secure for Passenger and All-Cargo Aircraft </t>
  </si>
  <si>
    <t>Date and time when the security status was issued</t>
  </si>
  <si>
    <t>Name of person (or employee ID) and Regulated entity identifier (e.g. Regulated Agent Identifier) is mandatory</t>
  </si>
  <si>
    <t>Party type - e.g. RA - Regulated Agent, KC - Known Consignor, AO - Aircraft Operator, RC - Regulated Carrier</t>
  </si>
  <si>
    <t>ReasonsForSecurityStatus</t>
  </si>
  <si>
    <t>ReceivedFrom</t>
  </si>
  <si>
    <t>Known Consignor or Regulated Agent reference</t>
  </si>
  <si>
    <t>Regulated entity identifier (e.g. Regulated Agent Identifier) is mandatory</t>
  </si>
  <si>
    <t>Expiry date 4 digits month/year</t>
  </si>
  <si>
    <t xml:space="preserve">Screening methods which have been used to secure the cargo - e.g. EDS- Explosive Detection System </t>
  </si>
  <si>
    <t xml:space="preserve">Exemption code - e.g. BIOM- Bio-Medical Samples </t>
  </si>
  <si>
    <t>Other methods used to secure the cargo</t>
  </si>
  <si>
    <t xml:space="preserve">Ad hoc security statement required by state regulators </t>
  </si>
  <si>
    <t>Transport segment details</t>
  </si>
  <si>
    <t>Departure details including time and date</t>
  </si>
  <si>
    <t>Arrival details including time and date</t>
  </si>
  <si>
    <t>Mode of transport code. Refer UNECE Recommendation N. 19 - Code for Modes of Transport,  e.g. 4 - Air transport</t>
  </si>
  <si>
    <t>Transport company details</t>
  </si>
  <si>
    <t>Airline flight number, or rail /  truck / maritime line id</t>
  </si>
  <si>
    <t xml:space="preserve">Date associated with TransportIdentifier to uniquely identify the transport line </t>
  </si>
  <si>
    <t>Vehicle identification - e.g. aircraft registration number</t>
  </si>
  <si>
    <t>Vehicle or container type. Refer UNECE28, e.g. 4.00.0 - Aircraft, type unknown</t>
  </si>
  <si>
    <t>Size of the vehicle - free text</t>
  </si>
  <si>
    <t>Seal identifier</t>
  </si>
  <si>
    <t>Reference to document or logistics object (URI)</t>
  </si>
  <si>
    <t>Event details</t>
  </si>
  <si>
    <t>Indicates type of event e.g.  Scheduled, Estimated, Actual</t>
  </si>
  <si>
    <t>Date and time of the event</t>
  </si>
  <si>
    <t>Movement or milestone code. Refer CXML Code List 1.18, e.g. DEP, ARR, FOH, RCS</t>
  </si>
  <si>
    <t>If no EventCode provided, event name - e.g. Security clearance</t>
  </si>
  <si>
    <t>Party performing the event</t>
  </si>
  <si>
    <t>Location of event</t>
  </si>
  <si>
    <t>Issuer of the Commodity Code - e.g. Brussels Tariff Nomenclature, EU Harmonized System Code, UN Standard International Trade…</t>
  </si>
  <si>
    <t>Unique Commodity Code e.g. 391721 - Tubes, Pipes And Hoses, Rigid, Of Polymers Of Ethylene</t>
  </si>
  <si>
    <t>If no Code provided, name of commodity</t>
  </si>
  <si>
    <t>Routing</t>
  </si>
  <si>
    <t>Amount</t>
  </si>
  <si>
    <t>Packaging type identifier as per UNECE Rec 21 Annex V and VI e.g. 1A - Drum, steel - Packaging material code</t>
  </si>
  <si>
    <t>TransportMeans</t>
  </si>
  <si>
    <t>e.g. Kerosene, Diesel, SAF, Electricity [renewable], Electricity [non-renewable]</t>
  </si>
  <si>
    <t>actually measured fuel consumption</t>
  </si>
  <si>
    <t>calculated fuel consumption, if measured not available</t>
  </si>
  <si>
    <t>Distance based on really measured distance (with IOT-devices), or is it a calculated value?</t>
  </si>
  <si>
    <t>Distance calculated if distance measured is not available</t>
  </si>
  <si>
    <t>Associated transport segment</t>
  </si>
  <si>
    <t>Typical fuel comsumption (e.g. 20 000L / 1 000nm)</t>
  </si>
  <si>
    <t>Required for some CO2 calculations</t>
  </si>
  <si>
    <t>Company operating the transport means</t>
  </si>
  <si>
    <t>CO2 Calculation methods</t>
  </si>
  <si>
    <t>Name of the CO2 calculation method</t>
  </si>
  <si>
    <t>Version used for the calculation</t>
  </si>
  <si>
    <t>x</t>
  </si>
  <si>
    <t>Commodity description</t>
  </si>
  <si>
    <t>URI of the PIECE that contains the Item</t>
  </si>
  <si>
    <t xml:space="preserve">URI of the Product </t>
  </si>
  <si>
    <t>Weight of the item</t>
  </si>
  <si>
    <t>Dimensions of the item</t>
  </si>
  <si>
    <t>Piece linked to the Security Status</t>
  </si>
  <si>
    <t>Company receiving the Security Status</t>
  </si>
  <si>
    <t>Total piece count of pieces (at top level) &gt;&gt; should be a calculated value (not necessary)</t>
  </si>
  <si>
    <t>Goods production country, mandatory when there are no Items</t>
  </si>
  <si>
    <t>Shipper company details - e.g. the party shipping the piece &gt;&gt; should be at Booking level only?</t>
  </si>
  <si>
    <t>Other party company details - e.g. the party to be notified &gt;&gt; should be at Booking level only?</t>
  </si>
  <si>
    <t>Transport segments related to the piece(s)</t>
  </si>
  <si>
    <t>ULD on which the (virtual) piece has been loaded into - URIs of the ULD</t>
  </si>
  <si>
    <t xml:space="preserve">Special Handling details  </t>
  </si>
  <si>
    <t>Service Requests</t>
  </si>
  <si>
    <t>Product of the piece, mandatory when there are no items</t>
  </si>
  <si>
    <t>B</t>
  </si>
  <si>
    <t>Coload indicator for the pieces (boolean)</t>
  </si>
  <si>
    <t>CustomsInfo</t>
  </si>
  <si>
    <t>Event details e.g. DEP, ARR, FOH, RCS, security screening, customs status, etc.</t>
  </si>
  <si>
    <t>Waybill details</t>
  </si>
  <si>
    <t>House or Master Waybill unique identifier</t>
  </si>
  <si>
    <t>Type of the Waybill: House or Master</t>
  </si>
  <si>
    <t>Carrier details</t>
  </si>
  <si>
    <t>Other parties to be notified of the booking evolution</t>
  </si>
  <si>
    <t>Events and statuses linked to the booking</t>
  </si>
  <si>
    <t>Transport segment linked to the offer, including the Departure and Arrival locations</t>
  </si>
  <si>
    <t>Reference to the Carrier products included in the offer</t>
  </si>
  <si>
    <t>Units used for the offer</t>
  </si>
  <si>
    <t>Routing details of the offer, to be compared with routing preferences of the quote request</t>
  </si>
  <si>
    <t>Indicates if the offer is a perfect match to the quote request (boolean)</t>
  </si>
  <si>
    <t>Indicate the secruty state of the shipment, screened or not</t>
  </si>
  <si>
    <t>Details of the shipement that is to be shipped</t>
  </si>
  <si>
    <t>DangerousGoods</t>
  </si>
  <si>
    <t>Transport segment linked to the request, including the Departure and Arrival locations requested</t>
  </si>
  <si>
    <t>Parties involved if known</t>
  </si>
  <si>
    <t>Unit preferences of the request (e.g. kg or cm)</t>
  </si>
  <si>
    <t>Routing details that are part of the request, these details will be used to determine if the offer is a perfect match</t>
  </si>
  <si>
    <t>Ratings preferences of the request</t>
  </si>
  <si>
    <t>latestArrivalDateTime</t>
  </si>
  <si>
    <t>Latest Arrival date time (requested or proposed)</t>
  </si>
  <si>
    <t>maxConnections</t>
  </si>
  <si>
    <t>Maximum number of connections of the transport movement (requested or proposed)</t>
  </si>
  <si>
    <t>aircraftPossibilityCode</t>
  </si>
  <si>
    <t>rfsInd</t>
  </si>
  <si>
    <t>Indicates if RFS (Road Feeder Services) is included (requested or proposed)</t>
  </si>
  <si>
    <t>Indicates interlining (requested or proposed)</t>
  </si>
  <si>
    <t>priceSpecification</t>
  </si>
  <si>
    <t>priceSpecificationRef</t>
  </si>
  <si>
    <t>chargeType</t>
  </si>
  <si>
    <t>chargeCode</t>
  </si>
  <si>
    <t>chargeDescription</t>
  </si>
  <si>
    <t>subTotal</t>
  </si>
  <si>
    <t>ranges</t>
  </si>
  <si>
    <t>Specification of the price e.g. Street, Group, Spot, etc.</t>
  </si>
  <si>
    <t>Reference of price specifications</t>
  </si>
  <si>
    <t>Type of charge e.g. Freight, Surcharges, etc.</t>
  </si>
  <si>
    <t>Code of the charge e.g. MY, SC, etc.</t>
  </si>
  <si>
    <t>Description of the charge e.g. Airfreight, fuel, etc.</t>
  </si>
  <si>
    <t>Subtotal of the charge</t>
  </si>
  <si>
    <t xml:space="preserve">Reference to the ranges </t>
  </si>
  <si>
    <t>rateClassCode</t>
  </si>
  <si>
    <t>ratingType</t>
  </si>
  <si>
    <t>unitBasis</t>
  </si>
  <si>
    <t>scr</t>
  </si>
  <si>
    <t>minimumQuantity</t>
  </si>
  <si>
    <t>maximumQuantity</t>
  </si>
  <si>
    <t>amount</t>
  </si>
  <si>
    <t>rate class code e.g. Q</t>
  </si>
  <si>
    <t>rating type - list uldRatingType</t>
  </si>
  <si>
    <t>Unit basis e.g. Chargeable Weight</t>
  </si>
  <si>
    <t>Specific commodity code linked to commodity</t>
  </si>
  <si>
    <t>Minimum quantity</t>
  </si>
  <si>
    <t>Maximum quantity</t>
  </si>
  <si>
    <t>Carriers's product code</t>
  </si>
  <si>
    <t>Carriers's product description</t>
  </si>
  <si>
    <t>classCode</t>
  </si>
  <si>
    <t>netQuantity</t>
  </si>
  <si>
    <t>packingGroup</t>
  </si>
  <si>
    <t>packingInstruction</t>
  </si>
  <si>
    <t>quantityUnits</t>
  </si>
  <si>
    <t>Dangerous Goods details</t>
  </si>
  <si>
    <t>Dangerous goods class code of the pieces in the shipment</t>
  </si>
  <si>
    <t>net quantity</t>
  </si>
  <si>
    <t>Packing instructions</t>
  </si>
  <si>
    <t>Packing group</t>
  </si>
  <si>
    <t>Quantity units</t>
  </si>
  <si>
    <t>Price of the Booking (if different from the offer)</t>
  </si>
  <si>
    <t>Turnable indicator for the pieces (boolean)</t>
  </si>
  <si>
    <t>Stackable indicator for the pieces (boolean)</t>
  </si>
  <si>
    <t>Shipment details</t>
  </si>
  <si>
    <t>Transport means details</t>
  </si>
  <si>
    <t>Booking details</t>
  </si>
  <si>
    <t>Routing  details</t>
  </si>
  <si>
    <t>Ratings  details</t>
  </si>
  <si>
    <t>Carrier product details</t>
  </si>
  <si>
    <t>Ranges</t>
  </si>
  <si>
    <t>Ident level</t>
  </si>
  <si>
    <t xml:space="preserve">Data Type
(O - Object, E - Embedded object, N - Numeric, D -DateTime, T - Text)
</t>
  </si>
  <si>
    <t>Linked_Object</t>
  </si>
  <si>
    <t>Attribute</t>
  </si>
  <si>
    <t>Object</t>
  </si>
  <si>
    <t>Object_Type</t>
  </si>
  <si>
    <t>Common Object</t>
  </si>
  <si>
    <t>ContactOther</t>
  </si>
  <si>
    <t>Logistic Object</t>
  </si>
  <si>
    <t>Name of the person operating the transport means (e.g. aircraft captain, truck driver)</t>
  </si>
  <si>
    <t>Amount of CO2 emitted (e.g. 34 kg/km)</t>
  </si>
  <si>
    <t>Method of calculation of the CO2 emissions</t>
  </si>
  <si>
    <t>PIECE assigned to the transport segment</t>
  </si>
  <si>
    <t>ULD assigned to the transport segment</t>
  </si>
  <si>
    <t>Event linked to the transport segment</t>
  </si>
  <si>
    <t>ULD profile, dimensions &amp; shape</t>
  </si>
  <si>
    <t>Characteristics</t>
  </si>
  <si>
    <t>Charateristics of the product</t>
  </si>
  <si>
    <t>Piece</t>
  </si>
  <si>
    <t>Specify how the piece will be delivered (bulk or ULD)</t>
  </si>
  <si>
    <t>Country code</t>
  </si>
  <si>
    <t>UN Number associated to the DG</t>
  </si>
  <si>
    <t>Price asociated to the offer/booking</t>
  </si>
  <si>
    <t>grandTotal</t>
  </si>
  <si>
    <t>Ratings</t>
  </si>
  <si>
    <t>Terms of validity</t>
  </si>
  <si>
    <t>Rating used for pricing</t>
  </si>
  <si>
    <t>Total price</t>
  </si>
  <si>
    <t>1.3 Plan routing direct or consolidation</t>
  </si>
  <si>
    <t>1.4 Request capacity against forwarder or carrier inventories</t>
  </si>
  <si>
    <t>1.5 Confirm capacity</t>
  </si>
  <si>
    <t>1.6 Create routemaps &amp; share</t>
  </si>
  <si>
    <t>1.7 Arrange pick-up of freight</t>
  </si>
  <si>
    <t>2.1 Labeling freight</t>
  </si>
  <si>
    <t>2.2 Associate unique piece level information with booking</t>
  </si>
  <si>
    <t>2.3 Pick-up freight</t>
  </si>
  <si>
    <t>3.2 Check/apply labelling &amp; verify physical integrity of packages</t>
  </si>
  <si>
    <t>3.4 Check accuracy of booking &amp; adjust if needed</t>
  </si>
  <si>
    <t>3.6 Sort &amp; transfer freight to build or storage locations</t>
  </si>
  <si>
    <t>4.1 Confirm information to hub</t>
  </si>
  <si>
    <t>5.2 Check/verify physical integrity of truckload</t>
  </si>
  <si>
    <t>5.3 Check security status of shipment</t>
  </si>
  <si>
    <t>5.4 Create (M)AWB shipment record &amp; consolidation manifest</t>
  </si>
  <si>
    <t>5.5 Send freight picking instructions to warehouse</t>
  </si>
  <si>
    <t>5.6 Prepare shipment for export</t>
  </si>
  <si>
    <t>6.1 Issue loading list for truck to carrier / load freight</t>
  </si>
  <si>
    <t>6.3 Transmit forwarder information to carrier</t>
  </si>
  <si>
    <t>6.4 Arrival of truck at carrier domain</t>
  </si>
  <si>
    <t>7.1 Channel forwarder information to GHA where applicable</t>
  </si>
  <si>
    <t>7.2 Assign unloading slot and position to truck</t>
  </si>
  <si>
    <t>7.3 Validate security / customs status of truck</t>
  </si>
  <si>
    <t>7.4 Unload truck / Receive shipments transferred from other carriers</t>
  </si>
  <si>
    <t>7.5 Secure freight as applicable</t>
  </si>
  <si>
    <t>8.1 Verify Shipment Security Cleared</t>
  </si>
  <si>
    <t>8.2 Perform physical ready for carriage checks</t>
  </si>
  <si>
    <t>8.3 Validate information to confirm Ready for Carriage</t>
  </si>
  <si>
    <t>9.1 Shipments in transit received from process 13</t>
  </si>
  <si>
    <t>9.2 Shipments in transit security cleared</t>
  </si>
  <si>
    <t>9.3 Plan flight and send booking list to warehouse</t>
  </si>
  <si>
    <t>9.4 Collect freight and unitize as planned</t>
  </si>
  <si>
    <t>10.1 Move shipments from warehouse to hold area for ramp transport</t>
  </si>
  <si>
    <t>10.2 Move shipments from hold area to parking position</t>
  </si>
  <si>
    <t>11.1 Transmit flight and shipment information to down line stations &amp; authorities</t>
  </si>
  <si>
    <t>12.2 Unload flight</t>
  </si>
  <si>
    <t>12.3 Move shipments to appropriate facility</t>
  </si>
  <si>
    <t>13.2 Move shipments in transit to appropriate location (see process 9)</t>
  </si>
  <si>
    <t>13.3 Move shipments to be transferred to other carrier</t>
  </si>
  <si>
    <t>15.1 Check customs release status</t>
  </si>
  <si>
    <t>15.2 Prepare freight for handover</t>
  </si>
  <si>
    <t>15.3 Handover freight to forwarder</t>
  </si>
  <si>
    <t>16.1 Depart freight for forwarder hub</t>
  </si>
  <si>
    <t>16.2 Arrive/unload truck at forwarder hub</t>
  </si>
  <si>
    <t>16.3 Check shipment details against expected (after breakdown)</t>
  </si>
  <si>
    <t>16.4 Resolve discrepancies</t>
  </si>
  <si>
    <t>16.5 Issue loading list for on carriage or delivery</t>
  </si>
  <si>
    <t>17.1 Depart truck to forwarder branch facility</t>
  </si>
  <si>
    <t>17.2 Arrive/unload truck at forwarder branch facility</t>
  </si>
  <si>
    <t>17.3 Check/verify physical integrity of truckload</t>
  </si>
  <si>
    <t>17.4 Resolve discrepancies</t>
  </si>
  <si>
    <t>18.1 Contact customer for handover instructions</t>
  </si>
  <si>
    <t>18.2 Pick-up freight by customer</t>
  </si>
  <si>
    <t>18.3 Issue loading list for truck to consignee/load truck</t>
  </si>
  <si>
    <t>18.4 Depart truck from forwarder branch facility to consignee</t>
  </si>
  <si>
    <t>19.1 Make delivery &amp; capture POD data</t>
  </si>
  <si>
    <t>19.3 Discrepancy reports produced and resolved</t>
  </si>
  <si>
    <t>1 Book &amp; plan shipments</t>
  </si>
  <si>
    <t>2 Pick up from shipper</t>
  </si>
  <si>
    <t>3 Receive freight at forwarder branch facility</t>
  </si>
  <si>
    <t>4 Transfer to forwarder hub</t>
  </si>
  <si>
    <t>5 Prepare export shipment</t>
  </si>
  <si>
    <t>6 Transfer shipment to carrier domain</t>
  </si>
  <si>
    <t>7 Receive shipment into carrier domain</t>
  </si>
  <si>
    <t xml:space="preserve">8 Accept shipment as ready for carriage </t>
  </si>
  <si>
    <t xml:space="preserve">9 Prepare freight for transport </t>
  </si>
  <si>
    <t xml:space="preserve">10 Dispatch shipment to flight, load and depart </t>
  </si>
  <si>
    <t xml:space="preserve">11 Distribute information </t>
  </si>
  <si>
    <t xml:space="preserve">12 Arrive flight offload &amp; dispatch shipments to warehouse </t>
  </si>
  <si>
    <t>13 Check-in shipment</t>
  </si>
  <si>
    <t>14 Arrive shipment</t>
  </si>
  <si>
    <t>15 Handover freight to forwarder</t>
  </si>
  <si>
    <t>16 Arrive shipments at destination  forwarder hub</t>
  </si>
  <si>
    <t xml:space="preserve">17 Transfer to forwarder branch facility </t>
  </si>
  <si>
    <t xml:space="preserve">18 Load delivery vehicle &amp; produce run sheet </t>
  </si>
  <si>
    <t xml:space="preserve">19 Deliver, obtain POD &amp; conclude cycle </t>
  </si>
  <si>
    <t>Activity</t>
  </si>
  <si>
    <t>Task</t>
  </si>
  <si>
    <t>Activity/Task</t>
  </si>
  <si>
    <t>_ACT1</t>
  </si>
  <si>
    <t>_ACT2</t>
  </si>
  <si>
    <t>_ACT3</t>
  </si>
  <si>
    <t>_ACT4</t>
  </si>
  <si>
    <t>_ACT5</t>
  </si>
  <si>
    <t>_ACT6</t>
  </si>
  <si>
    <t>_ACT7</t>
  </si>
  <si>
    <t>_ACT8</t>
  </si>
  <si>
    <t>_ACT9</t>
  </si>
  <si>
    <t>_ACT10</t>
  </si>
  <si>
    <t>_ACT11</t>
  </si>
  <si>
    <t>_ACT12</t>
  </si>
  <si>
    <t>_ACT13</t>
  </si>
  <si>
    <t>_ACT14</t>
  </si>
  <si>
    <t>_ACT15</t>
  </si>
  <si>
    <t>_ACT16</t>
  </si>
  <si>
    <t>_ACT17</t>
  </si>
  <si>
    <t>_ACT18</t>
  </si>
  <si>
    <t>_ACT19</t>
  </si>
  <si>
    <t>DM impact ?</t>
  </si>
  <si>
    <t>Forwarder</t>
  </si>
  <si>
    <t>Booking</t>
  </si>
  <si>
    <t>CarrierProduct</t>
  </si>
  <si>
    <t>CO2CalcMethod</t>
  </si>
  <si>
    <t>Item</t>
  </si>
  <si>
    <t>Shipment</t>
  </si>
  <si>
    <t>Waybill</t>
  </si>
  <si>
    <t>Company</t>
  </si>
  <si>
    <t>Geolocation</t>
  </si>
  <si>
    <t>Person</t>
  </si>
  <si>
    <t>Page from PDF</t>
  </si>
  <si>
    <t>7.6 Check Booking Information Matches Actual Freight</t>
  </si>
  <si>
    <t>10.5 Departure of Aircraft</t>
  </si>
  <si>
    <t>na</t>
  </si>
  <si>
    <t>3.5 Create shipment record</t>
  </si>
  <si>
    <t>9.5 Consolidate information</t>
  </si>
  <si>
    <t>10.3 Load Aircraft as per Load Plan</t>
  </si>
  <si>
    <t>10.4 Resolve Discrepancies</t>
  </si>
  <si>
    <t>14.1 Store Freight for Import</t>
  </si>
  <si>
    <t>14.2 Notify Forwarder Freight and Information On Hand at Destination</t>
  </si>
  <si>
    <t>14.3 Hand over of Documents (Information) to Forwarder</t>
  </si>
  <si>
    <t>document URL</t>
  </si>
  <si>
    <t>https://a71bcec4-d0e1-4b94-80d6-695ec0bd0435.filesusr.com/ugd/722a02_e289dc70805f4bd491a467906f728abc.pdf</t>
  </si>
  <si>
    <t>page code</t>
  </si>
  <si>
    <t>MOP Document</t>
  </si>
  <si>
    <t>URL</t>
  </si>
  <si>
    <t>#page=</t>
  </si>
  <si>
    <t>Go to MOP document</t>
  </si>
  <si>
    <t>Stakeholders</t>
  </si>
  <si>
    <t>Action / Comment</t>
  </si>
  <si>
    <t>carrier</t>
  </si>
  <si>
    <t>consignee</t>
  </si>
  <si>
    <t>event</t>
  </si>
  <si>
    <t>freightForwarder</t>
  </si>
  <si>
    <t>notifyParty</t>
  </si>
  <si>
    <t>price</t>
  </si>
  <si>
    <t>shipper</t>
  </si>
  <si>
    <t>waybillNumber</t>
  </si>
  <si>
    <t>productCode</t>
  </si>
  <si>
    <t>productDescription</t>
  </si>
  <si>
    <t>characteristicsType</t>
  </si>
  <si>
    <t>value</t>
  </si>
  <si>
    <t>methodName</t>
  </si>
  <si>
    <t>methodVersion</t>
  </si>
  <si>
    <t>customsInfoContentCode</t>
  </si>
  <si>
    <t>customsInfoCountryCode</t>
  </si>
  <si>
    <t>customsInformation</t>
  </si>
  <si>
    <t>customsInfoSubjectCode</t>
  </si>
  <si>
    <t>customsNote</t>
  </si>
  <si>
    <t>uNNumber</t>
  </si>
  <si>
    <t>coveringParty</t>
  </si>
  <si>
    <t>insuranceAmount</t>
  </si>
  <si>
    <t>batchNumber</t>
  </si>
  <si>
    <t>dimensions</t>
  </si>
  <si>
    <t>isInPiece</t>
  </si>
  <si>
    <t>lotNumber</t>
  </si>
  <si>
    <t>otherIdentifier</t>
  </si>
  <si>
    <t>product</t>
  </si>
  <si>
    <t>productExpiryDate</t>
  </si>
  <si>
    <t>productionCountry</t>
  </si>
  <si>
    <t>productionDate</t>
  </si>
  <si>
    <t>quantityForUnitPrice</t>
  </si>
  <si>
    <t>targetCountry</t>
  </si>
  <si>
    <t>unitPrice</t>
  </si>
  <si>
    <t>weight</t>
  </si>
  <si>
    <t>carirerProductInfo</t>
  </si>
  <si>
    <t>Carrierproduct</t>
  </si>
  <si>
    <t>dangerousGoods</t>
  </si>
  <si>
    <t>requestMatchInd</t>
  </si>
  <si>
    <t>routing</t>
  </si>
  <si>
    <t>serviceRequest</t>
  </si>
  <si>
    <t>shipmentDetails</t>
  </si>
  <si>
    <t>specialHandling</t>
  </si>
  <si>
    <t>transportMovement</t>
  </si>
  <si>
    <t>units</t>
  </si>
  <si>
    <t>code</t>
  </si>
  <si>
    <t>description</t>
  </si>
  <si>
    <t>additionalSecurityInfo</t>
  </si>
  <si>
    <t>coload</t>
  </si>
  <si>
    <t>containedPiece</t>
  </si>
  <si>
    <t>customsInfo</t>
  </si>
  <si>
    <t>externalReference</t>
  </si>
  <si>
    <t>goodsDescription</t>
  </si>
  <si>
    <t>grossWeight</t>
  </si>
  <si>
    <t>loadType</t>
  </si>
  <si>
    <t>otherParty</t>
  </si>
  <si>
    <t>packagingType</t>
  </si>
  <si>
    <t>securityStatus</t>
  </si>
  <si>
    <t>sLAC</t>
  </si>
  <si>
    <t>stackable</t>
  </si>
  <si>
    <t>transportSegment</t>
  </si>
  <si>
    <t>turnable</t>
  </si>
  <si>
    <t>uLDReference</t>
  </si>
  <si>
    <t>uPID</t>
  </si>
  <si>
    <t>volumetricWeight</t>
  </si>
  <si>
    <t>ratings</t>
  </si>
  <si>
    <t>validTo</t>
  </si>
  <si>
    <t>characteristics</t>
  </si>
  <si>
    <t>commodityCode</t>
  </si>
  <si>
    <t>commodityDescription</t>
  </si>
  <si>
    <t>commodityName</t>
  </si>
  <si>
    <t>commodityType</t>
  </si>
  <si>
    <t>manufacturer</t>
  </si>
  <si>
    <t>productIdentifier</t>
  </si>
  <si>
    <t>parties</t>
  </si>
  <si>
    <t>ratingsPreference</t>
  </si>
  <si>
    <t>routingPreferences</t>
  </si>
  <si>
    <t>shipmentSecurityStatus</t>
  </si>
  <si>
    <t>groundsForExemption</t>
  </si>
  <si>
    <t>otherScreeningMethods</t>
  </si>
  <si>
    <t>receivedFrom</t>
  </si>
  <si>
    <t>screeningMethod</t>
  </si>
  <si>
    <t>expiryDate</t>
  </si>
  <si>
    <t>regulatedEntityIdentifier</t>
  </si>
  <si>
    <t>regulatedPartyType</t>
  </si>
  <si>
    <t>onlineInd</t>
  </si>
  <si>
    <t>issuedBy</t>
  </si>
  <si>
    <t>issuedOn</t>
  </si>
  <si>
    <t>piece</t>
  </si>
  <si>
    <t>reasonsForSecurityStatus</t>
  </si>
  <si>
    <t>receivedBy</t>
  </si>
  <si>
    <t>regulatingAuthority</t>
  </si>
  <si>
    <t>statusCode</t>
  </si>
  <si>
    <t>statementText</t>
  </si>
  <si>
    <t>statementType</t>
  </si>
  <si>
    <t>insurance</t>
  </si>
  <si>
    <t>totalGrossWeight</t>
  </si>
  <si>
    <t>totalPieceCount</t>
  </si>
  <si>
    <t>totalSLAC</t>
  </si>
  <si>
    <t>transportCompany</t>
  </si>
  <si>
    <t>typicalCO2Coefficient</t>
  </si>
  <si>
    <t>typicalFuelConsumption</t>
  </si>
  <si>
    <t>vehicleRegistration</t>
  </si>
  <si>
    <t>vehicleSize</t>
  </si>
  <si>
    <t>vehicleType</t>
  </si>
  <si>
    <t>arrivalLocation</t>
  </si>
  <si>
    <t>cO2CalculationMethod</t>
  </si>
  <si>
    <t>cO2Emissions</t>
  </si>
  <si>
    <t>departureLocation</t>
  </si>
  <si>
    <t>distanceCalculated</t>
  </si>
  <si>
    <t>distanceMeasured</t>
  </si>
  <si>
    <t>fuelAmountCalculated</t>
  </si>
  <si>
    <t>fuelAmountMeasured</t>
  </si>
  <si>
    <t>fuelType</t>
  </si>
  <si>
    <t>modeCode</t>
  </si>
  <si>
    <t>seal</t>
  </si>
  <si>
    <t>transportDate</t>
  </si>
  <si>
    <t>transportIdentifier</t>
  </si>
  <si>
    <t>transportMeans</t>
  </si>
  <si>
    <t>transportMeansOperator</t>
  </si>
  <si>
    <t>uLD</t>
  </si>
  <si>
    <t>aTAdesignator</t>
  </si>
  <si>
    <t>contour</t>
  </si>
  <si>
    <t>deckPosition</t>
  </si>
  <si>
    <t>loadingIndicator</t>
  </si>
  <si>
    <t>ownerCode</t>
  </si>
  <si>
    <t>ownerCodeIssuer</t>
  </si>
  <si>
    <t>ownerCompany</t>
  </si>
  <si>
    <t>serialNumber</t>
  </si>
  <si>
    <t>tareWeight</t>
  </si>
  <si>
    <t>uldType</t>
  </si>
  <si>
    <t>containedWaybill</t>
  </si>
  <si>
    <t>type</t>
  </si>
  <si>
    <t>addressCode</t>
  </si>
  <si>
    <t>addressCodeType</t>
  </si>
  <si>
    <t>cityCode</t>
  </si>
  <si>
    <t>cityName</t>
  </si>
  <si>
    <t>country</t>
  </si>
  <si>
    <t>pOBox</t>
  </si>
  <si>
    <t>postalCode</t>
  </si>
  <si>
    <t>regionCode</t>
  </si>
  <si>
    <t>regionName</t>
  </si>
  <si>
    <t>street</t>
  </si>
  <si>
    <t>branchName</t>
  </si>
  <si>
    <t>contactPerson</t>
  </si>
  <si>
    <t>iATACargoAgentLocationIdentifier</t>
  </si>
  <si>
    <t>location</t>
  </si>
  <si>
    <t>airlineCode</t>
  </si>
  <si>
    <t>airlinePrefix</t>
  </si>
  <si>
    <t>branch</t>
  </si>
  <si>
    <t>iATACargoAgentCode</t>
  </si>
  <si>
    <t>name</t>
  </si>
  <si>
    <t>contactOther</t>
  </si>
  <si>
    <t>emailAddress</t>
  </si>
  <si>
    <t>phoneNumber</t>
  </si>
  <si>
    <t>detail</t>
  </si>
  <si>
    <t>countryCode</t>
  </si>
  <si>
    <t>countryName</t>
  </si>
  <si>
    <t>height</t>
  </si>
  <si>
    <t>length</t>
  </si>
  <si>
    <t>volume</t>
  </si>
  <si>
    <t>width</t>
  </si>
  <si>
    <t>dateTime</t>
  </si>
  <si>
    <t>eventCode</t>
  </si>
  <si>
    <t>eventName</t>
  </si>
  <si>
    <t>eventTypeIndicator</t>
  </si>
  <si>
    <t>performedBy</t>
  </si>
  <si>
    <t>documentID</t>
  </si>
  <si>
    <t>documentName</t>
  </si>
  <si>
    <t>documentOriginator</t>
  </si>
  <si>
    <t>documentType</t>
  </si>
  <si>
    <t>documentVersion</t>
  </si>
  <si>
    <t>elevation</t>
  </si>
  <si>
    <t>latitude</t>
  </si>
  <si>
    <t>longitude</t>
  </si>
  <si>
    <t>address</t>
  </si>
  <si>
    <t>geoLocation</t>
  </si>
  <si>
    <t>locationType</t>
  </si>
  <si>
    <t>identifier</t>
  </si>
  <si>
    <t>companyDetails</t>
  </si>
  <si>
    <t>roleName</t>
  </si>
  <si>
    <t>contact</t>
  </si>
  <si>
    <t>contactType</t>
  </si>
  <si>
    <t>department</t>
  </si>
  <si>
    <t>employeeID</t>
  </si>
  <si>
    <t>firstName</t>
  </si>
  <si>
    <t>jobTitle</t>
  </si>
  <si>
    <t>lastName</t>
  </si>
  <si>
    <t>middleName</t>
  </si>
  <si>
    <t>salutation</t>
  </si>
  <si>
    <t>unit</t>
  </si>
  <si>
    <t>chargeableWeight</t>
  </si>
  <si>
    <t>KEY</t>
  </si>
  <si>
    <t>SUM</t>
  </si>
  <si>
    <t>RANK</t>
  </si>
  <si>
    <t>YES1</t>
  </si>
  <si>
    <t>YES2</t>
  </si>
  <si>
    <t>YES3</t>
  </si>
  <si>
    <t>YES4</t>
  </si>
  <si>
    <t>YES5</t>
  </si>
  <si>
    <t>YES6</t>
  </si>
  <si>
    <t>YES7</t>
  </si>
  <si>
    <t>YES8</t>
  </si>
  <si>
    <t>YES9</t>
  </si>
  <si>
    <t>YES10</t>
  </si>
  <si>
    <t>YES11</t>
  </si>
  <si>
    <t>YES12</t>
  </si>
  <si>
    <t>YES13</t>
  </si>
  <si>
    <t>YES14</t>
  </si>
  <si>
    <t>YES15</t>
  </si>
  <si>
    <t>YES16</t>
  </si>
  <si>
    <t>YES17</t>
  </si>
  <si>
    <t>YES18</t>
  </si>
  <si>
    <t>YES19</t>
  </si>
  <si>
    <t>YES20</t>
  </si>
  <si>
    <t>YES21</t>
  </si>
  <si>
    <t>YES22</t>
  </si>
  <si>
    <t>YES23</t>
  </si>
  <si>
    <t>Object name</t>
  </si>
  <si>
    <t>Object type</t>
  </si>
  <si>
    <t>Data type: (O - Object, E - Embedded object, N - Numeric, D -DateTime, T - Text)</t>
  </si>
  <si>
    <t xml:space="preserve">Data Type
</t>
  </si>
  <si>
    <t>Linked object</t>
  </si>
  <si>
    <t>SEQ ID</t>
  </si>
  <si>
    <t>DRILL DOWN KEY</t>
  </si>
  <si>
    <t>In Task ?</t>
  </si>
  <si>
    <t>Assess</t>
  </si>
  <si>
    <t>Linked_Object_Type</t>
  </si>
  <si>
    <t>Logistic Object in Task ?</t>
  </si>
  <si>
    <t>ASSESSMENT</t>
  </si>
  <si>
    <t>RANK UNIQUE</t>
  </si>
  <si>
    <t>Actions</t>
  </si>
  <si>
    <t>GHA</t>
  </si>
  <si>
    <t>Back to "MOP vs Data Model" screen</t>
  </si>
  <si>
    <t>1. Select a task from the Master Operating Plan (MOP)</t>
  </si>
  <si>
    <t>2. The stakeholder presented below is the one accountable to make the data available. However other parties (not specified here) can be designated to perform this action (e.g. GHA on behalf of the airline)</t>
  </si>
  <si>
    <t>3. The below sections presents the Logistic/Common object to be created and a description of what need to be done during this specific tasks</t>
  </si>
  <si>
    <t>The Security Status of the freight (Piece(s) of the shipment) can be updated if the freight is screened and as the seucrity declaration is issued</t>
  </si>
  <si>
    <t>Freight can be unitized or put on dedicated pallets before being loaded on an airplane. The GHA or Carrier ensures that Piece and ULD information are up to date as the shipments are assembled/unitized</t>
  </si>
  <si>
    <t>If shipments are transferred to other carriers, the equivalent of the TFD message is captured through an Event on the Piece(s) of the respective shipments</t>
  </si>
  <si>
    <t>An Event is added to the Piece(s) of the shipments to record that the forwarder has been notified of the arrival (equivalent to FSU-NFD)</t>
  </si>
  <si>
    <t>1.1 Receive booking from shippers'request &amp; check security status</t>
  </si>
  <si>
    <t>1.2 Receive shipper freight information</t>
  </si>
  <si>
    <t>3.1 Arrival of truck at forwarder branch facility</t>
  </si>
  <si>
    <t>3.3 Check Information matches actual freight + security</t>
  </si>
  <si>
    <t>The forwarder makes all the data available to other stakeholders</t>
  </si>
  <si>
    <t>4.2 Issue loading list for truck to hub / load freight</t>
  </si>
  <si>
    <t>4.3 Departure of loaded truck from forwarder branch facility to forwarder hub</t>
  </si>
  <si>
    <t>5.1 Arrival/unload of truck at forwarder hub</t>
  </si>
  <si>
    <t>6.2 Departure of loaded truck from forwarder hub to carrier domain</t>
  </si>
  <si>
    <t>Airline issues the flight manifest, airline internal process</t>
  </si>
  <si>
    <t>The airline makes data available to down-line stations and authorities</t>
  </si>
  <si>
    <t>12.1 Arrive flight at destination airport</t>
  </si>
  <si>
    <t>12.4 Receive shipments at warehouse</t>
  </si>
  <si>
    <t>13.1 Arrive shipments at warehouse</t>
  </si>
  <si>
    <t>19.2 Upload POD information to system</t>
  </si>
  <si>
    <t>Consignee</t>
  </si>
  <si>
    <t>The shipper makes all data available to the forwarder consequently to the previous task</t>
  </si>
  <si>
    <t>The shipper documents the content of the LSI using the Service Request LO linked to the Piece(s)</t>
  </si>
  <si>
    <t>Shipper labels packages and updates Piece LO with UPID information if available</t>
  </si>
  <si>
    <t>As the shipment record may already exist, it is updated and the forwarder adds Customs information and Security Status to the pieces</t>
  </si>
  <si>
    <t>At this stage of the process, the Waybill LO should already exist with all relevant information, a snapshot can be made to generate the Waybill.</t>
  </si>
  <si>
    <t>Airline makes data available to GHA</t>
  </si>
  <si>
    <t>As the shipments are loaded onto an aircraft, an Event can be added to the Piece(s) of the shipment to capture this information.
Ideally the link between the Transport Segment and the ULD/Pieces should be made when the freight is physically loaded onto the aircraft</t>
  </si>
  <si>
    <t>If ULDs need to be broken down, the Piece(s) are updated (removal of the uLDReference attribute) and the ULDs are updated (removal of the uPID attribute)</t>
  </si>
  <si>
    <t>The booking is made between the shipper and the forwarder, at this stage this booking is not in the scope of the data model.
The shipper ensures that the following LO are created or updated for the shipment: Product, Item, Piece, Dangerous Goods, Transport Segment (Origin and Destination, reference to the pieces), ULD if relevant (creating/updating if he is the owner, linking to existing ULD object otherwise), Security Status, Customs information, Service Request
In this list the following are optional objects that are not mandatory at this stage: Item, ULD, Security Status, Customs information
If there is no Item, the Product is directly linked to the Piece</t>
  </si>
  <si>
    <t>As the forwarder starts planning the routing for the shipper, he initiates the QuoteRequest LO with essential information such as final airport of destination, connections and potential carrier selection
At this stage the forwarder fills in the QuoteRequest and associated objects with all the information available (especially the Shipment and Piece(s)) to ensure that a booking can be done. Additional information can be added afterwards during the process.
In the meantime the carrier creates a QuoteResponse and associated Offer(s).
Note: The targeted objects can change as the Quote &amp; Book integration in the data model is refined.</t>
  </si>
  <si>
    <t>The forwarder creates the BookingRequest LO. If a update of the request is required, the forwarder sends a change request to the shipper.</t>
  </si>
  <si>
    <t>The carrier confirms the requested network capacity or allocation, he creates the Booking that inherits all other objects from the selected offer. 
Offer can be updated if necessary in order to match the actual booking information.</t>
  </si>
  <si>
    <t>Transport plans are created and shared, Transport Segment, Transport Means are created.</t>
  </si>
  <si>
    <t>The forwarder adds an Event at piece level to record the pick-up of freight, then adds an Event on the Transport Segment to record the departure of the truck.
If there is no Transport Segment for the truck movement, this can be captured at piece level with an Event.</t>
  </si>
  <si>
    <t>If there are discrepancies, the forwarder contacts the shipper to make updates or via a change request</t>
  </si>
  <si>
    <t>No impact on the data model as this was done from the beginning, the shipper ensures that UPID information are shared with the forwarder.
The forwarder creates a Transport Segment to represent the movement between the shipper and the forwarder's branch facility.</t>
  </si>
  <si>
    <t>The forwarder adds an Event on the Transport Segment to record the arrival of the truck, or at piece level if there is no associated Transport Segment.
As the pieces are unloaded and checked into the warehouse, an Event can be added to the pieces to record the unloading.</t>
  </si>
  <si>
    <t>As the shipment record may already exist, it is updated and the forwarder adds all Special Handling and Service Request information to the pieces. 
The forwarder adds an Event to the pieces to record that they are ready to be loaded into truck.
If sensors are required (temperature control for instance), a Connected Device LO is linked to the Location. Then the Location will be linked to the pieces via an Event or a Transport Segment (to be defined).</t>
  </si>
  <si>
    <t>As shipment arrives at forwarder hub, an arrival Event is added to the Transport Segment to record the arrival of the truck at forwarder hub.
An Event is added to the Pieces to record the unloading from the truck</t>
  </si>
  <si>
    <t>As shipment is loaded on a truck, a Transport Segment is created/updated and linked to the pieces to represent the movement to forwarder hub.
The forwarder adds an Event to the pieces to record that pieces have been loaded onto truck.</t>
  </si>
  <si>
    <t>A departure Event is added to the Transport Segment to record the departure of the truck from the branch facility.</t>
  </si>
  <si>
    <t>The forwarder checks the security status of the shipment: He can secure the shipment or validate the shipper status.
The forwarder creates/updates Security Status
Security status becomes mandatory at this stage of the process</t>
  </si>
  <si>
    <t>Piece and/or ULD (reference) is/are updated with latest information regarding the build up of the freight. New Pieces can be created with new UPID if necessary.
The customs information are updated based on export clearance activity</t>
  </si>
  <si>
    <t>A Departure Event is added to the Transport Segment related to the truck movement to carrier domain</t>
  </si>
  <si>
    <t>An Event is created on the pieces to record the loading into truck
The forwarder creates a Transport Segment to represent the movement between the forwarder to hub and the carrier domain</t>
  </si>
  <si>
    <t>Forwarder makes data available to the carrier and other parties involved</t>
  </si>
  <si>
    <t>An Arrival Event is added to the Transport Segment related to the truck movement to carrier domain</t>
  </si>
  <si>
    <t>Airline allocates unloading slot and position to the truck. If the information is available in advance the airline can communicate to the forwarder and its truck driver.
To do so the carrier, or the GHA, issues a change request to the forwarder to update the Arrival Location of the forwarder's Transport Segment with latest information.</t>
  </si>
  <si>
    <t>The Security and Customs information are checked, if it is rejected there can be an event at Transport Segment level as all the freight within the truck is impacted.</t>
  </si>
  <si>
    <t>An Event is added to the Piece(s) of the shipment to capture the FOH milestone or the RCT milestone if it is a transfer from other carriers</t>
  </si>
  <si>
    <t>The airline informs the forwarder of all discrepancies through a change request or a outside communication channel.</t>
  </si>
  <si>
    <t>A "Ready for carriage" Event is added to the pieces and can apply to all or a part of the pieces of the shipment</t>
  </si>
  <si>
    <t>As the shipments are made available for export, it is necessary to record their proper location. To do so an Event is added on the pieces with the Location details.
Any storage conditions can be monitored through any connected device that is linked to the location.</t>
  </si>
  <si>
    <t>As shipments security are cleared for carriage, the Security Status of the piece(s) can be updated if required</t>
  </si>
  <si>
    <t>The carrier makes data available to the GHA, internal process between airline and GHA</t>
  </si>
  <si>
    <t>A Transport Segment can be created to capture the movement from hold area to parking position, with a departure event and consequent arrival event.
An event is added to the pieces to record the movement of the freight if there is no transport segment associated.</t>
  </si>
  <si>
    <t>A Transport Segment can be created to capture the movement to hold area, with a departure event and consequent arrival event.
An event can be added to the pieces to record the movement of the freight if there is no transport segment associated / equivalent of FOW.</t>
  </si>
  <si>
    <t>If some discrepancies have been identified, they should all be resolved and objects udpated accordingly.</t>
  </si>
  <si>
    <t>As the aircraft departs, an Event is added to the associated Transport Segment to record the event</t>
  </si>
  <si>
    <t xml:space="preserve">As the flight arrives at destination airport, an Arrival Event is added to The Transport Segment </t>
  </si>
  <si>
    <t>An Event is added to the pieces to record that the pieces are unloaded from the flight</t>
  </si>
  <si>
    <t>A Transport Segment can be created to capture the movement between airplane and warehouse/storage facility, with a departure Event and consequent arrival Event
An Event is added to the pieces to locate the pieces at the warehouse / FIW</t>
  </si>
  <si>
    <t>As the shipments arrive in the warehouse, an Event is added to the pieces to represent the equivalent to the RCF message</t>
  </si>
  <si>
    <t>An Event is added to the pieces to record the transit to another carrier, location details are included in the Event if required</t>
  </si>
  <si>
    <t>As the freight is stored, a dedicated Event is added to the Piece(s), location details are included in the Event if required</t>
  </si>
  <si>
    <t>All relevant information should have already been made available but the carrier needs to make sure of that.</t>
  </si>
  <si>
    <t>Customs status is communicated through the Cusomts Information of the pieces, it should cover FSU-CCD requirements.
If customs are not on ONE Record, the carrier updates the status on behalf of customs</t>
  </si>
  <si>
    <t>An Event is added to the pieces to record that the freight is ready to be collected (planned event)</t>
  </si>
  <si>
    <t>An Event is added to the pieces of the shipments to record that the freight has been delivered to consignee or agent (equivalent to FSU-DLV). 
Within the Event object, The "performedBy" attribute is used to identify who has picked up the freight.</t>
  </si>
  <si>
    <t>An Arrival Event is added to this dedicated Transport Segment to record the Arrival of the truck
An Event is added to the pieces and/or the ULDs to notify the unloading from the truck</t>
  </si>
  <si>
    <t>An Event is added to the pieces to notify the loading on the truck
A Transport Segment is created to represent the movement for the forwarder hub.
A Departure Event is added to this dedicated Transport Segment to record the Departure of the truck</t>
  </si>
  <si>
    <t>When a ULD is broken down, an Event is added to the individual pieces in it to record the actual arrival on forwarder hub</t>
  </si>
  <si>
    <t>An Event is added to the pieces to notify the loading on the truck from forwarder hub to branch facility.
A Transport Segment is created to represent the movement from forwarder hub to branch facility.</t>
  </si>
  <si>
    <t>A Departure Event is added to this dedicated Transport Segment to record the Departure of the truck from the forwarder hub to the branch facility</t>
  </si>
  <si>
    <t>An Arrival Event is added to this dedicated Transport Segment to record the Arrival of the truck.
An Event is added to the pieces to notify that they have been unloaded from the truck.</t>
  </si>
  <si>
    <t>If new handover instructions have been issued by or for the customer, they are captured in a Service Request linked to the piece.
An Event is added to the pieces to note that customer has been notified (equivalent of TPN)</t>
  </si>
  <si>
    <t>Before pick-up, customs cleared status needs to be udpated
An Event is added to the pieces to capture the pick-up by customer (equivalent of SPC)</t>
  </si>
  <si>
    <t>An Event is added to the pieces to notify the loading on the truck for delivery to consignee
A Transport Segment is created to represent the movement from the forwarder branch facility to the consignee premises</t>
  </si>
  <si>
    <t>A Departure Event is added to this dedicated Transport Segment to record the Departure of the truck</t>
  </si>
  <si>
    <t>Before delivery, customs cleared status needs to be udpated
An Event is added to the pieces to notify the delivery
An Arrival Event is added to the Transport Segment to notify the Arrival of the truck at consignee's premises</t>
  </si>
  <si>
    <t>No impact on the data model for the moment, this could change in the future as solutions to add attachments to data are analyzed.</t>
  </si>
  <si>
    <t>Stakeholder</t>
  </si>
  <si>
    <t xml:space="preserve"> </t>
  </si>
  <si>
    <t>Status of the Booking with regards to the step in the Quote &amp; Book process: Quoted, Booked, …</t>
  </si>
  <si>
    <t>requestRef</t>
  </si>
  <si>
    <t>Request</t>
  </si>
  <si>
    <t>Reference to the Request</t>
  </si>
  <si>
    <t>Reference to the Waybill (House or Master)</t>
  </si>
  <si>
    <t>Reference to the Dangerous goods details if applicable</t>
  </si>
  <si>
    <t xml:space="preserve">Request object, refers to the Quote request or Booking request </t>
  </si>
  <si>
    <t>allotment</t>
  </si>
  <si>
    <t>Reference to the Allotment as per the contracts between forwarders and carriers</t>
  </si>
  <si>
    <t>requestType</t>
  </si>
  <si>
    <t>Identification of the request type: Quote or Booking</t>
  </si>
  <si>
    <t>unitsPreference</t>
  </si>
  <si>
    <t>movementType</t>
  </si>
  <si>
    <t>Refers to the type of movement: Actual or planned</t>
  </si>
  <si>
    <t>segmentLevel</t>
  </si>
  <si>
    <t>Identification of the segment level in the movement of the pieces: contractual, flight leg, truck movement, etc.</t>
  </si>
  <si>
    <t>offer</t>
  </si>
  <si>
    <t>Offer</t>
  </si>
  <si>
    <t>Reference to the Offer</t>
  </si>
  <si>
    <t>Refers to the Waybill(s) contained</t>
  </si>
  <si>
    <t>waybillPrefix</t>
  </si>
  <si>
    <t>Prefix used for the Waybill Number</t>
  </si>
  <si>
    <t>t</t>
  </si>
  <si>
    <t>conversionFactor</t>
  </si>
  <si>
    <t>Volume to weight conversion factor</t>
  </si>
  <si>
    <t>bookingStatus</t>
  </si>
  <si>
    <t>requestedBy</t>
  </si>
  <si>
    <t>latestAcceptanceTime</t>
  </si>
  <si>
    <t>Latest Acceptance time as per CargoIQ definition</t>
  </si>
  <si>
    <t>timeOfAvailibity</t>
  </si>
  <si>
    <t>totalTransitTime</t>
  </si>
  <si>
    <t>Time of availability of the shipement as per CargoIQ definition</t>
  </si>
  <si>
    <t>Total transit time as per CargoIQ definition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</si>
</sst>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9" x14ac:knownFonts="1">
    <font>
      <sz val="10"/>
      <name val="Arial"/>
    </font>
    <font>
      <sz val="11"/>
      <color theme="1"/>
      <name val="Calibri"/>
      <family val="2"/>
      <scheme val="minor"/>
    </font>
    <font>
      <sz val="11"/>
      <color theme="1"/>
      <name val="Calibri"/>
      <family val="2"/>
      <scheme val="minor"/>
    </font>
    <font>
      <sz val="10"/>
      <name val="Arial"/>
      <family val="2"/>
    </font>
    <font>
      <sz val="10"/>
      <color theme="1"/>
      <name val="Arial"/>
      <family val="2"/>
    </font>
    <font>
      <b/>
      <sz val="10"/>
      <name val="Arial"/>
      <family val="2"/>
    </font>
    <font>
      <sz val="10"/>
      <color theme="4"/>
      <name val="Arial"/>
      <family val="2"/>
    </font>
    <font>
      <sz val="10"/>
      <color theme="3"/>
      <name val="Arial"/>
      <family val="2"/>
    </font>
    <font>
      <b/>
      <sz val="10"/>
      <color theme="0"/>
      <name val="Arial"/>
      <family val="2"/>
    </font>
    <font>
      <sz val="10"/>
      <name val="Calibri"/>
      <family val="2"/>
      <scheme val="minor"/>
    </font>
    <font>
      <b/>
      <sz val="10"/>
      <name val="Calibri"/>
      <family val="2"/>
      <scheme val="minor"/>
    </font>
    <font>
      <b/>
      <sz val="10"/>
      <color theme="0"/>
      <name val="Calibri"/>
      <family val="2"/>
      <scheme val="minor"/>
    </font>
    <font>
      <sz val="8"/>
      <name val="Arial"/>
    </font>
    <font>
      <u/>
      <sz val="10"/>
      <color theme="10"/>
      <name val="Arial"/>
      <family val="2"/>
    </font>
    <font>
      <sz val="10"/>
      <color theme="0"/>
      <name val="Calibri"/>
      <family val="2"/>
      <scheme val="minor"/>
    </font>
    <font>
      <sz val="8"/>
      <name val="Arial"/>
      <family val="2"/>
    </font>
    <font>
      <i/>
      <sz val="10"/>
      <name val="Arial"/>
      <family val="2"/>
    </font>
    <font>
      <i/>
      <sz val="8"/>
      <name val="Calibri"/>
      <family val="2"/>
      <scheme val="minor"/>
    </font>
    <font>
      <u/>
      <sz val="10"/>
      <name val="Arial"/>
      <family val="2"/>
    </font>
  </fonts>
  <fills count="13">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3"/>
        <bgColor indexed="64"/>
      </patternFill>
    </fill>
    <fill>
      <patternFill patternType="solid">
        <fgColor theme="1"/>
        <bgColor indexed="64"/>
      </patternFill>
    </fill>
    <fill>
      <patternFill patternType="solid">
        <fgColor theme="0" tint="-4.9989318521683403E-2"/>
        <bgColor indexed="64"/>
      </patternFill>
    </fill>
    <fill>
      <patternFill patternType="solid">
        <fgColor rgb="FF1E32FA"/>
        <bgColor indexed="64"/>
      </patternFill>
    </fill>
    <fill>
      <patternFill patternType="solid">
        <fgColor rgb="FFFAC83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B050"/>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6">
    <xf numFmtId="0" fontId="0" fillId="0" borderId="0"/>
    <xf numFmtId="0" fontId="3" fillId="0" borderId="0"/>
    <xf numFmtId="0" fontId="2" fillId="0" borderId="0"/>
    <xf numFmtId="164" fontId="3" fillId="0" borderId="0" applyFont="0" applyFill="0" applyBorder="0" applyAlignment="0" applyProtection="0"/>
    <xf numFmtId="0" fontId="13" fillId="0" borderId="0" applyNumberFormat="0" applyFill="0" applyBorder="0" applyAlignment="0" applyProtection="0"/>
    <xf numFmtId="0" fontId="1" fillId="0" borderId="0"/>
  </cellStyleXfs>
  <cellXfs count="112">
    <xf numFmtId="0" fontId="0" fillId="0" borderId="0" xfId="0"/>
    <xf numFmtId="0" fontId="9" fillId="0" borderId="0" xfId="0" applyFont="1"/>
    <xf numFmtId="0" fontId="9" fillId="0" borderId="0" xfId="0" applyFont="1" applyAlignment="1">
      <alignment horizontal="center" vertical="center"/>
    </xf>
    <xf numFmtId="0" fontId="11" fillId="5" borderId="0" xfId="0" applyFont="1" applyFill="1" applyAlignment="1">
      <alignment horizontal="center" vertical="center"/>
    </xf>
    <xf numFmtId="0" fontId="11" fillId="5" borderId="0" xfId="0" applyFont="1" applyFill="1" applyAlignment="1">
      <alignment horizontal="center" textRotation="90"/>
    </xf>
    <xf numFmtId="0" fontId="10" fillId="0" borderId="0" xfId="0" applyFont="1"/>
    <xf numFmtId="0" fontId="11" fillId="5" borderId="0" xfId="0" applyFont="1" applyFill="1"/>
    <xf numFmtId="0" fontId="9" fillId="0" borderId="0" xfId="0" applyFont="1" applyAlignment="1">
      <alignment horizontal="center"/>
    </xf>
    <xf numFmtId="0" fontId="10" fillId="3" borderId="0" xfId="0" applyFont="1" applyFill="1"/>
    <xf numFmtId="0" fontId="11" fillId="5" borderId="0" xfId="0" applyFont="1" applyFill="1" applyAlignment="1">
      <alignment horizontal="left" vertical="top"/>
    </xf>
    <xf numFmtId="0" fontId="9" fillId="0" borderId="0" xfId="0" applyFont="1" applyAlignment="1">
      <alignment horizontal="left" vertical="top"/>
    </xf>
    <xf numFmtId="0" fontId="9" fillId="0" borderId="0" xfId="0" applyFont="1" applyFill="1"/>
    <xf numFmtId="0" fontId="0" fillId="3" borderId="0" xfId="0" applyFill="1"/>
    <xf numFmtId="0" fontId="9" fillId="7" borderId="0" xfId="0" applyFont="1" applyFill="1"/>
    <xf numFmtId="0" fontId="9" fillId="0" borderId="0" xfId="0" applyFont="1" applyAlignment="1">
      <alignment wrapText="1"/>
    </xf>
    <xf numFmtId="0" fontId="9" fillId="0" borderId="0" xfId="0" applyFont="1" applyAlignment="1">
      <alignment vertical="top"/>
    </xf>
    <xf numFmtId="0" fontId="14" fillId="0" borderId="0" xfId="0" applyFont="1"/>
    <xf numFmtId="0" fontId="14" fillId="0" borderId="0" xfId="0" applyFont="1" applyAlignment="1">
      <alignment vertical="top"/>
    </xf>
    <xf numFmtId="0" fontId="9" fillId="0" borderId="0" xfId="0" applyFont="1" applyAlignment="1">
      <alignment horizontal="left" indent="1"/>
    </xf>
    <xf numFmtId="0" fontId="9" fillId="0" borderId="0" xfId="0" applyFont="1" applyAlignment="1">
      <alignment horizontal="left" indent="2"/>
    </xf>
    <xf numFmtId="0" fontId="9" fillId="0" borderId="0" xfId="0" applyFont="1" applyAlignment="1">
      <alignment horizontal="left" wrapText="1"/>
    </xf>
    <xf numFmtId="0" fontId="11" fillId="8" borderId="0" xfId="0" applyFont="1" applyFill="1" applyAlignment="1">
      <alignment horizontal="center" vertical="center"/>
    </xf>
    <xf numFmtId="0" fontId="8" fillId="5" borderId="0" xfId="1" applyFont="1" applyFill="1" applyAlignment="1">
      <alignment horizontal="center" vertical="center" wrapText="1"/>
    </xf>
    <xf numFmtId="0" fontId="3" fillId="0" borderId="0" xfId="1" applyAlignment="1">
      <alignment horizontal="center" vertical="center" wrapText="1"/>
    </xf>
    <xf numFmtId="0" fontId="3" fillId="0" borderId="0" xfId="1"/>
    <xf numFmtId="0" fontId="3" fillId="0" borderId="0" xfId="1" applyAlignment="1">
      <alignment horizontal="center"/>
    </xf>
    <xf numFmtId="0" fontId="3" fillId="0" borderId="0" xfId="1" applyAlignment="1">
      <alignment horizontal="left"/>
    </xf>
    <xf numFmtId="0" fontId="4" fillId="0" borderId="0" xfId="1" applyFont="1"/>
    <xf numFmtId="0" fontId="6" fillId="0" borderId="0" xfId="1" applyFont="1"/>
    <xf numFmtId="0" fontId="7" fillId="0" borderId="0" xfId="1" applyFont="1"/>
    <xf numFmtId="49" fontId="3" fillId="0" borderId="0" xfId="1" applyNumberFormat="1" applyAlignment="1">
      <alignment horizontal="left"/>
    </xf>
    <xf numFmtId="0" fontId="11" fillId="4" borderId="0" xfId="0" applyFont="1" applyFill="1" applyBorder="1" applyAlignment="1">
      <alignment horizontal="center" vertical="center"/>
    </xf>
    <xf numFmtId="0" fontId="16" fillId="0" borderId="0" xfId="1" applyFont="1" applyAlignment="1">
      <alignment horizontal="left"/>
    </xf>
    <xf numFmtId="0" fontId="9" fillId="0" borderId="7" xfId="0" applyFont="1" applyBorder="1"/>
    <xf numFmtId="0" fontId="9" fillId="0" borderId="8" xfId="0" applyFont="1" applyBorder="1"/>
    <xf numFmtId="0" fontId="10" fillId="9" borderId="2" xfId="0" applyFont="1" applyFill="1" applyBorder="1" applyAlignment="1">
      <alignment horizontal="left" indent="1"/>
    </xf>
    <xf numFmtId="0" fontId="14" fillId="5" borderId="0" xfId="0" applyFont="1" applyFill="1"/>
    <xf numFmtId="0" fontId="3" fillId="0" borderId="0" xfId="0" applyFont="1"/>
    <xf numFmtId="0" fontId="9" fillId="0" borderId="0" xfId="1" applyFont="1" applyAlignment="1">
      <alignment horizontal="center"/>
    </xf>
    <xf numFmtId="0" fontId="11" fillId="0" borderId="0" xfId="1" applyFont="1" applyFill="1" applyAlignment="1">
      <alignment horizontal="center" vertical="center" wrapText="1"/>
    </xf>
    <xf numFmtId="0" fontId="11" fillId="8" borderId="0" xfId="1" applyFont="1" applyFill="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left" vertical="top"/>
    </xf>
    <xf numFmtId="0" fontId="9" fillId="0" borderId="0" xfId="1" applyFont="1" applyAlignment="1">
      <alignment vertical="top"/>
    </xf>
    <xf numFmtId="0" fontId="9" fillId="0" borderId="0" xfId="1" applyFont="1" applyFill="1" applyAlignment="1">
      <alignment horizontal="center" vertical="top"/>
    </xf>
    <xf numFmtId="0" fontId="9" fillId="0" borderId="0" xfId="1" applyFont="1" applyAlignment="1">
      <alignment horizontal="center" vertical="top"/>
    </xf>
    <xf numFmtId="0" fontId="10" fillId="9" borderId="0" xfId="1" applyFont="1" applyFill="1" applyAlignment="1">
      <alignment horizontal="left" vertical="top"/>
    </xf>
    <xf numFmtId="0" fontId="10" fillId="11" borderId="0" xfId="0" applyFont="1" applyFill="1" applyAlignment="1">
      <alignment horizontal="left" vertical="top"/>
    </xf>
    <xf numFmtId="0" fontId="10" fillId="11" borderId="0" xfId="1" applyFont="1" applyFill="1" applyAlignment="1">
      <alignment horizontal="left" vertical="top"/>
    </xf>
    <xf numFmtId="0" fontId="17" fillId="0" borderId="0" xfId="1" applyFont="1" applyAlignment="1">
      <alignment vertical="top"/>
    </xf>
    <xf numFmtId="0" fontId="9" fillId="0" borderId="5" xfId="0" applyFont="1" applyBorder="1" applyAlignment="1">
      <alignment horizontal="left" vertical="top" wrapText="1"/>
    </xf>
    <xf numFmtId="0" fontId="9" fillId="0" borderId="5" xfId="1" applyFont="1" applyBorder="1" applyAlignment="1">
      <alignment horizontal="center" vertical="top" wrapText="1"/>
    </xf>
    <xf numFmtId="0" fontId="9" fillId="0" borderId="5" xfId="1" applyFont="1" applyBorder="1" applyAlignment="1">
      <alignment horizontal="center" vertical="top"/>
    </xf>
    <xf numFmtId="0" fontId="10" fillId="0" borderId="5" xfId="1" applyFont="1" applyBorder="1" applyAlignment="1">
      <alignment horizontal="left" vertical="top"/>
    </xf>
    <xf numFmtId="0" fontId="10" fillId="10" borderId="5" xfId="1" applyFont="1" applyFill="1" applyBorder="1" applyAlignment="1">
      <alignment horizontal="left" vertical="top"/>
    </xf>
    <xf numFmtId="0" fontId="3" fillId="0" borderId="0" xfId="1" applyFont="1" applyAlignment="1">
      <alignment horizontal="right"/>
    </xf>
    <xf numFmtId="0" fontId="11" fillId="0" borderId="0" xfId="1" applyFont="1" applyFill="1" applyAlignment="1">
      <alignment horizontal="left" vertical="top"/>
    </xf>
    <xf numFmtId="0" fontId="11" fillId="12" borderId="2" xfId="0" applyFont="1" applyFill="1" applyBorder="1" applyAlignment="1">
      <alignment horizontal="left" indent="1"/>
    </xf>
    <xf numFmtId="0" fontId="11" fillId="6" borderId="0" xfId="0" applyFont="1" applyFill="1" applyAlignment="1">
      <alignment horizontal="center" vertical="center"/>
    </xf>
    <xf numFmtId="0" fontId="13" fillId="0" borderId="3" xfId="4" applyBorder="1"/>
    <xf numFmtId="0" fontId="13" fillId="0" borderId="4" xfId="4" applyBorder="1" applyAlignment="1">
      <alignment vertical="top"/>
    </xf>
    <xf numFmtId="0" fontId="13" fillId="0" borderId="4" xfId="4" applyBorder="1"/>
    <xf numFmtId="0" fontId="13" fillId="0" borderId="1" xfId="4" applyBorder="1"/>
    <xf numFmtId="0" fontId="13" fillId="0" borderId="6" xfId="4" applyBorder="1"/>
    <xf numFmtId="0" fontId="13" fillId="0" borderId="7" xfId="4" applyBorder="1" applyAlignment="1">
      <alignment vertical="top"/>
    </xf>
    <xf numFmtId="0" fontId="13" fillId="0" borderId="7" xfId="4" applyBorder="1"/>
    <xf numFmtId="0" fontId="8" fillId="5" borderId="0" xfId="0" applyFont="1" applyFill="1"/>
    <xf numFmtId="0" fontId="8" fillId="5" borderId="0" xfId="0" applyFont="1" applyFill="1" applyAlignment="1">
      <alignment horizontal="center"/>
    </xf>
    <xf numFmtId="0" fontId="0" fillId="0" borderId="0" xfId="0" applyAlignment="1">
      <alignment horizontal="center"/>
    </xf>
    <xf numFmtId="49" fontId="14" fillId="0" borderId="0" xfId="0" applyNumberFormat="1" applyFont="1" applyAlignment="1">
      <alignment shrinkToFit="1"/>
    </xf>
    <xf numFmtId="0" fontId="8" fillId="5" borderId="0" xfId="1" applyFont="1" applyFill="1" applyAlignment="1">
      <alignment horizontal="center" vertical="center"/>
    </xf>
    <xf numFmtId="0" fontId="9" fillId="0" borderId="0" xfId="0" applyFont="1" applyAlignment="1">
      <alignment vertical="top" wrapText="1"/>
    </xf>
    <xf numFmtId="0" fontId="11" fillId="5" borderId="0" xfId="0" applyFont="1" applyFill="1" applyAlignment="1">
      <alignment horizontal="center" vertical="top" wrapText="1"/>
    </xf>
    <xf numFmtId="0" fontId="10" fillId="0" borderId="0" xfId="0" applyFont="1" applyAlignment="1">
      <alignment vertical="top" wrapText="1"/>
    </xf>
    <xf numFmtId="0" fontId="11" fillId="5" borderId="0" xfId="0" applyFont="1" applyFill="1" applyAlignment="1">
      <alignment horizontal="center" vertical="top"/>
    </xf>
    <xf numFmtId="0" fontId="9" fillId="0" borderId="0" xfId="0" applyFont="1" applyFill="1" applyAlignment="1">
      <alignment vertical="top"/>
    </xf>
    <xf numFmtId="0" fontId="9" fillId="0" borderId="0" xfId="0" applyFont="1" applyFill="1" applyAlignment="1">
      <alignment vertical="top" wrapText="1"/>
    </xf>
    <xf numFmtId="0" fontId="5" fillId="3" borderId="0" xfId="1" applyFont="1" applyFill="1" applyAlignment="1">
      <alignment horizontal="center" vertical="center" wrapText="1"/>
    </xf>
    <xf numFmtId="0" fontId="3" fillId="0" borderId="0" xfId="1" applyFont="1" applyAlignment="1">
      <alignment horizontal="center"/>
    </xf>
    <xf numFmtId="0" fontId="3" fillId="0" borderId="0" xfId="1" applyFont="1"/>
    <xf numFmtId="0" fontId="3" fillId="0" borderId="0" xfId="1" applyFont="1" applyAlignment="1">
      <alignment horizontal="left" indent="1"/>
    </xf>
    <xf numFmtId="0" fontId="3" fillId="0" borderId="0" xfId="1" applyFont="1" applyAlignment="1">
      <alignment horizontal="left"/>
    </xf>
    <xf numFmtId="49" fontId="3" fillId="0" borderId="0" xfId="1" applyNumberFormat="1" applyFont="1" applyAlignment="1">
      <alignment horizontal="left" indent="1"/>
    </xf>
    <xf numFmtId="49" fontId="18" fillId="0" borderId="0" xfId="1" applyNumberFormat="1" applyFont="1" applyAlignment="1">
      <alignment horizontal="left"/>
    </xf>
    <xf numFmtId="49" fontId="3" fillId="0" borderId="0" xfId="1" applyNumberFormat="1" applyFont="1" applyAlignment="1">
      <alignment horizontal="center"/>
    </xf>
    <xf numFmtId="49" fontId="3" fillId="0" borderId="0" xfId="1" applyNumberFormat="1" applyFont="1" applyAlignment="1">
      <alignment horizontal="left"/>
    </xf>
    <xf numFmtId="0" fontId="9" fillId="0" borderId="0" xfId="0" applyFont="1" applyFill="1" applyAlignment="1">
      <alignment horizontal="left" indent="1"/>
    </xf>
    <xf numFmtId="0" fontId="9" fillId="0" borderId="0" xfId="0" applyFont="1" applyFill="1" applyAlignment="1">
      <alignment horizontal="left" indent="2"/>
    </xf>
    <xf numFmtId="0" fontId="9" fillId="0" borderId="0" xfId="0" applyFont="1" applyFill="1" applyAlignment="1">
      <alignment horizontal="left" wrapText="1"/>
    </xf>
    <xf numFmtId="0" fontId="0" fillId="0" borderId="0" xfId="0"/>
    <xf numFmtId="0" fontId="9" fillId="0" borderId="0" xfId="0" applyFont="1"/>
    <xf numFmtId="0" fontId="0" fillId="0" borderId="0" xfId="0"/>
    <xf numFmtId="0" fontId="9" fillId="0" borderId="0" xfId="0" applyFont="1"/>
    <xf numFmtId="0" fontId="9" fillId="0" borderId="0" xfId="0" applyFont="1" applyFill="1" applyAlignment="1">
      <alignment vertical="top"/>
    </xf>
    <xf numFmtId="0" fontId="9" fillId="0" borderId="0" xfId="0" applyFont="1" applyFill="1" applyAlignment="1">
      <alignment vertical="top" wrapText="1"/>
    </xf>
    <xf numFmtId="0" fontId="9" fillId="0" borderId="3" xfId="0" applyFont="1" applyBorder="1" applyAlignment="1">
      <alignment horizontal="left" vertical="top" wrapText="1" indent="1"/>
    </xf>
    <xf numFmtId="0" fontId="9" fillId="0" borderId="4" xfId="0" applyFont="1" applyBorder="1" applyAlignment="1">
      <alignment horizontal="left" vertical="top" wrapText="1" indent="1"/>
    </xf>
    <xf numFmtId="0" fontId="9" fillId="0" borderId="1" xfId="0" applyFont="1" applyBorder="1" applyAlignment="1">
      <alignment horizontal="left" vertical="top" wrapText="1" indent="1"/>
    </xf>
    <xf numFmtId="0" fontId="10" fillId="2" borderId="9" xfId="0" applyFont="1" applyFill="1" applyBorder="1" applyAlignment="1">
      <alignment horizontal="left" indent="1"/>
    </xf>
    <xf numFmtId="0" fontId="10" fillId="2" borderId="10" xfId="0" applyFont="1" applyFill="1" applyBorder="1" applyAlignment="1">
      <alignment horizontal="left" indent="1"/>
    </xf>
    <xf numFmtId="0" fontId="10" fillId="2" borderId="11" xfId="0" applyFont="1" applyFill="1" applyBorder="1" applyAlignment="1">
      <alignment horizontal="left" indent="1"/>
    </xf>
    <xf numFmtId="0" fontId="10" fillId="2" borderId="9" xfId="0" applyFont="1" applyFill="1" applyBorder="1" applyAlignment="1">
      <alignment horizontal="left" indent="2"/>
    </xf>
    <xf numFmtId="0" fontId="10" fillId="2" borderId="10" xfId="0" applyFont="1" applyFill="1" applyBorder="1" applyAlignment="1">
      <alignment horizontal="left" indent="2"/>
    </xf>
    <xf numFmtId="0" fontId="10" fillId="2" borderId="11" xfId="0" applyFont="1" applyFill="1" applyBorder="1" applyAlignment="1">
      <alignment horizontal="left" indent="2"/>
    </xf>
    <xf numFmtId="0" fontId="13" fillId="2" borderId="9" xfId="4" applyFont="1" applyFill="1" applyBorder="1" applyAlignment="1">
      <alignment horizontal="left" indent="1"/>
    </xf>
    <xf numFmtId="0" fontId="13" fillId="2" borderId="10" xfId="4" applyFont="1" applyFill="1" applyBorder="1" applyAlignment="1">
      <alignment horizontal="left" indent="1"/>
    </xf>
    <xf numFmtId="0" fontId="13" fillId="2" borderId="11" xfId="4" applyFont="1" applyFill="1" applyBorder="1" applyAlignment="1">
      <alignment horizontal="left" indent="1"/>
    </xf>
    <xf numFmtId="0" fontId="10" fillId="11" borderId="9" xfId="0" applyFont="1" applyFill="1" applyBorder="1" applyAlignment="1">
      <alignment horizontal="left" indent="1"/>
    </xf>
    <xf numFmtId="0" fontId="10" fillId="11" borderId="10" xfId="0" applyFont="1" applyFill="1" applyBorder="1" applyAlignment="1">
      <alignment horizontal="left" indent="1"/>
    </xf>
    <xf numFmtId="0" fontId="10" fillId="11" borderId="11" xfId="0" applyFont="1" applyFill="1" applyBorder="1" applyAlignment="1">
      <alignment horizontal="left" indent="1"/>
    </xf>
    <xf numFmtId="0" fontId="10" fillId="0" borderId="0" xfId="0" applyFont="1" applyAlignment="1">
      <alignment horizontal="left" wrapText="1"/>
    </xf>
    <xf numFmtId="0" fontId="13" fillId="3" borderId="0" xfId="4" applyFill="1" applyAlignment="1">
      <alignment horizontal="center" vertical="center" wrapText="1"/>
    </xf>
  </cellXfs>
  <cellStyles count="6">
    <cellStyle name="Currency 2" xfId="3" xr:uid="{00000000-0005-0000-0000-000000000000}"/>
    <cellStyle name="Hyperlink" xfId="4" builtinId="8"/>
    <cellStyle name="Normal" xfId="0" builtinId="0"/>
    <cellStyle name="Normal 2" xfId="1" xr:uid="{00000000-0005-0000-0000-000002000000}"/>
    <cellStyle name="Normal 3" xfId="2" xr:uid="{00000000-0005-0000-0000-000003000000}"/>
    <cellStyle name="Normal 3 2" xfId="5" xr:uid="{B2B4CB4F-ED60-4CF1-8581-23C95C2B6891}"/>
  </cellStyles>
  <dxfs count="86">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s>
  <tableStyles count="0" defaultTableStyle="TableStyleMedium9" defaultPivotStyle="PivotStyleLight16"/>
  <colors>
    <mruColors>
      <color rgb="FF1E32FA"/>
      <color rgb="FFFAC8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7938</xdr:rowOff>
    </xdr:from>
    <xdr:to>
      <xdr:col>6</xdr:col>
      <xdr:colOff>0</xdr:colOff>
      <xdr:row>2</xdr:row>
      <xdr:rowOff>109738</xdr:rowOff>
    </xdr:to>
    <xdr:grpSp>
      <xdr:nvGrpSpPr>
        <xdr:cNvPr id="8" name="Group 7">
          <a:extLst>
            <a:ext uri="{FF2B5EF4-FFF2-40B4-BE49-F238E27FC236}">
              <a16:creationId xmlns:a16="http://schemas.microsoft.com/office/drawing/2014/main" id="{F40CD7E2-42FB-4A4A-99C1-AD9BDDB559D5}"/>
            </a:ext>
          </a:extLst>
        </xdr:cNvPr>
        <xdr:cNvGrpSpPr/>
      </xdr:nvGrpSpPr>
      <xdr:grpSpPr>
        <a:xfrm>
          <a:off x="3175" y="7938"/>
          <a:ext cx="8845550" cy="425650"/>
          <a:chOff x="3175" y="7938"/>
          <a:chExt cx="11736000" cy="432000"/>
        </a:xfrm>
      </xdr:grpSpPr>
      <xdr:sp macro="" textlink="">
        <xdr:nvSpPr>
          <xdr:cNvPr id="4" name="Rectangle 3">
            <a:extLst>
              <a:ext uri="{FF2B5EF4-FFF2-40B4-BE49-F238E27FC236}">
                <a16:creationId xmlns:a16="http://schemas.microsoft.com/office/drawing/2014/main" id="{55EDCFC4-BEC2-4AF1-86B5-A5D9E22BAB08}"/>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5" name="Picture 4">
            <a:extLst>
              <a:ext uri="{FF2B5EF4-FFF2-40B4-BE49-F238E27FC236}">
                <a16:creationId xmlns:a16="http://schemas.microsoft.com/office/drawing/2014/main" id="{F25552D7-8B25-448D-BC9D-152E7157A6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7614" y="7938"/>
            <a:ext cx="781561"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9ECB6C1C-DD19-43EC-BEC5-B83CCC46951A}"/>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AE86DE19-5A9B-4E82-AE12-DE5FA477D81F}"/>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A59D4CBC-1E04-468C-95E2-3061533AB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5F9720C9-69CF-44A1-9765-ED11F2645450}"/>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9783C7B7-F86C-4FE8-B892-8A8431902734}"/>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964CDE66-4AE2-496E-AB7A-C0CC849677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5AC7728A-61DE-486B-BE03-983B00902BA7}"/>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0992FCD7-BFBB-406C-ABFC-E59329EC97F1}"/>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E2F092CA-8A2F-4982-AAB1-EFD19EF42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99101DE1-C2F7-40A1-AB29-304CD68923BB}"/>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D496BA9D-514E-438A-927D-890E90AAC0EC}"/>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E3D27D60-EAED-4A1D-AC33-BD7A777A2B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6C2FD4DE-7F50-49CB-85D2-8206C7F89BB1}"/>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409DB076-6364-45D3-9617-3EEA422B4E30}"/>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BF64E52F-6933-4037-B56B-D06E2EAD46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A5AF61CD-9E43-481C-A122-99F150966BC0}"/>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DDBC007C-AF95-4A64-9189-F6E7045EED8E}"/>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65F6AE1F-DF24-46E9-9B21-CC30EB7813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C919659A-604A-49B7-947B-5254E74B3C8C}"/>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CD83845B-E558-4ED3-8C1A-61287EA1F664}"/>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350A2B0C-377C-434C-9729-2542CD7DEF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368855DC-B870-415B-8752-D0806FE97901}"/>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704D970A-A7D7-4B3D-8B17-5DE7C53C5B37}"/>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A3E1E750-F2C5-43DD-9E35-617FD3ACDE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C430496D-3213-4A1A-80DF-B1C505887057}"/>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E521509E-E977-44A6-88B3-CB570F2862FC}"/>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DCD0FCE4-BA7A-4985-B773-2571D0830E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2AD7C3B8-8FC4-4B91-B4C4-7D3B1C4A6B41}"/>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30A55DF4-64DB-4201-92A7-465420792519}"/>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F41C4D65-8BCE-4AD1-A9F5-18857AA9BC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E5A033E3-3241-4768-A38D-20A6F24D85B2}"/>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38CA6CEB-98F3-4EA1-A827-EA4EE7B202B3}"/>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B9147D90-F987-46D4-A7AA-4ACE088E2C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69D67AC9-219E-4988-8009-F1BF31E02DB0}"/>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C7AB0FBB-8764-4754-8DAF-B32D6D464728}"/>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B7DD7F6E-C6DD-4F84-A431-4349AAB1EA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609E1FA0-939E-4587-ACAE-D3C32DCE2521}"/>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204B883D-DB31-4356-A997-5E6604EB60E3}"/>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F5C5F27B-9481-4E26-84A9-CACC5DD780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2F975FAA-0CF1-4C41-B412-F8E1FE48E795}"/>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4963D557-A1A3-4538-ADCD-90EBD8B64A01}"/>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1B746B73-D4A6-4625-9980-8F4EA51A22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38BA9763-87A1-44C8-AE06-320A48AEAE97}"/>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E4E127AE-E5EA-4636-B43A-0507F10D1CE1}"/>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543F4F7D-0036-47C5-8860-DA403BD9F9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85E4FBE9-AFC8-41C7-85F7-A170D9D6F157}"/>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B7360CDC-EF2D-4026-BEA4-EFEB5D0638BA}"/>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9E910E21-8E7C-45B0-BFC1-99DEE42220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39972E48-B2A0-40F3-8C89-61463A1D6B6C}"/>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2C8DE435-8A0D-4200-8250-B1064E5F5924}"/>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B7EB4E80-36F6-47EA-9802-3FEDD6058A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9E4B0D7F-9EBB-401D-9A5B-91A2531126B3}"/>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E79FB3F8-196E-4FBB-91DE-CE843A236D8B}"/>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289AA5AD-93EE-4A6D-8B2E-7337F17BDD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EA26FD2E-CDF5-4C7E-86AA-27FDD51F6CAE}"/>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D7691797-12C6-46EF-904E-821BF22C0A5D}"/>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98A22716-1936-4ECC-A720-83C2F90401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165B6351-6EEA-48B4-80BF-68D985021457}"/>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F5236A0F-E455-46A6-B025-CC6782A0F2DE}"/>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49352637-5648-4FFE-87EA-F1E418B886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09299EBA-F4FA-4296-A5FE-3A8A976692BC}"/>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1786B7CF-216D-4B0A-A0A7-F321AD1C3383}"/>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E60EB24D-A8AA-4C30-B3DE-CAB2BE4B6C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99CEE391-C987-4124-8CE0-8C17F258D354}"/>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3FBBAC1F-FA9A-4F05-BB17-C1843939B283}"/>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73BCDB5D-5A3B-4AEE-A6C5-CA3D47323A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1B30BFE6-5103-4882-A20C-234B4C22EBF4}"/>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1939A9C2-8CFC-4C3A-B703-751D6E32D14D}"/>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7885616B-8D5C-4188-9F6C-103CB872C5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70D9A666-38E0-429E-81C3-D63835EF7A19}"/>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DF17E2DA-5515-4BD6-AB8E-29E66EBCE61F}"/>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F29DC32C-71D4-4AE5-9520-2EE2BDEAF2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F01F0081-7608-464B-ADB2-769B810BF1F2}"/>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5D59795E-DF84-4B30-A3E5-4AD001D90E66}"/>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F4218AAB-71F2-4008-88C0-0F7082FB55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9C042C00-F9F9-4428-BA50-EBEE549C34CA}"/>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8F84B872-93D9-4DBA-86ED-FADFDECE24AB}"/>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9C30D04A-5CC4-4A02-ACC1-FCE684B7FD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26132759-3F5D-4056-A34B-D5E15B01E2AC}"/>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6C690BBB-BF3F-45D9-861F-0CC1FCE5E719}"/>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34755251-F058-4EAA-8F95-3AF9225937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0DBEDC7E-2494-49E1-88B3-95FF1D29B801}"/>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04A0003F-077E-48E2-8875-0B45B16529CC}"/>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EE3F5CF0-EB6A-449C-94BE-C814ACD471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4C848019-A4EA-4B7E-8C5A-812340451F17}"/>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42E146C9-143D-4AD1-A8CA-BB1A829242D2}"/>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EE511FDA-F2B2-441B-BD28-106AFB8776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9AA64871-35E3-41E5-A498-1147A3499E7B}"/>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FA94640A-EFA1-483F-8812-601D54DCB09E}"/>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222C78CF-7856-43FA-B495-C658717764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789D7608-610A-49F3-A3F3-2249AC60958B}"/>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630B5FE0-E644-41F8-B9A6-F60DCCABAA7E}"/>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84116EF4-A810-4C48-A90F-C0091C5D8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B58942CD-E1C3-41A9-9B2D-1611F3564DEA}"/>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8B4EE35C-B12A-4943-B765-09AEE8829A07}"/>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80272BEF-4488-48EE-8882-694884DCE3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AA9B8FB6-6C9A-4B9D-9812-8C635D9C185E}"/>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2BE174E9-AE41-4EAB-9DE7-E441167DF317}"/>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0C4F0E2A-BDAE-4587-A281-4AF485F125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AD0F0F14-ECCC-476A-810D-DF503AE43905}"/>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6D59DD2B-D332-4042-BDB1-DE8D7C4C0C91}"/>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CCF7052F-1C02-4E0A-960D-7502E74A4A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2B3460D6-91AB-429B-9614-BE557FC70F67}"/>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3C7E3415-6B78-4DFB-A803-C77A6DB1E0C5}"/>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9485BA27-5BE3-4F1D-9616-9C97623C61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BCFDF8FC-EFC1-41D0-B3C9-313A10C82D24}"/>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5FE030E3-E1C6-465C-A0A1-5DD535B07127}"/>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82D29BB0-AAE7-4E52-ACAA-B4039D3CBF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0142F943-E170-4977-BBDC-6722FE001540}"/>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1C0D7902-8222-48F2-A26F-E3C1F54354D6}"/>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619778FB-D771-45CC-83FE-F182CB8188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1E886E8A-DC5F-47B7-9B03-9CAB57E77B1B}"/>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C15AE8FB-6F55-4010-9980-DBA019CF72F0}"/>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BD842CBA-4EA7-48EF-8A29-851DB286E4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9953BF38-3784-459B-9205-BDD342B22AA7}"/>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4CAB7736-379A-4241-BEFE-E8C3182EFFCC}"/>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6CC47757-4808-4C34-839A-F1A3C7203E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E6D8E818-600D-4E5A-B340-D3D728643019}"/>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8DDDEB70-6BBE-4301-BCE2-91F1BD2CEDC9}"/>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B2361602-9F9E-425F-8CDE-9CF2B0C9B9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BEC34C56-5D02-4BB6-9739-1F33A9D381C0}"/>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640B3E7A-B438-4B44-ADB1-5C9A92C41691}"/>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8DCC8463-2BD4-4C43-9F6C-211CD2CA51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FD871B77-A45E-4665-8E12-F10C1E2FDAD9}"/>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4C3C1A33-1FF0-4C5B-9EE9-C64C26E7D26C}"/>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402B2F87-5C0C-4C9C-92F9-31A77E97E9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12700</xdr:colOff>
      <xdr:row>0</xdr:row>
      <xdr:rowOff>12700</xdr:rowOff>
    </xdr:from>
    <xdr:to>
      <xdr:col>7</xdr:col>
      <xdr:colOff>217100</xdr:colOff>
      <xdr:row>2</xdr:row>
      <xdr:rowOff>114500</xdr:rowOff>
    </xdr:to>
    <xdr:grpSp>
      <xdr:nvGrpSpPr>
        <xdr:cNvPr id="2" name="Group 1">
          <a:extLst>
            <a:ext uri="{FF2B5EF4-FFF2-40B4-BE49-F238E27FC236}">
              <a16:creationId xmlns:a16="http://schemas.microsoft.com/office/drawing/2014/main" id="{1FF5D1AE-A041-4CE7-83CD-3B6AA91AC933}"/>
            </a:ext>
          </a:extLst>
        </xdr:cNvPr>
        <xdr:cNvGrpSpPr/>
      </xdr:nvGrpSpPr>
      <xdr:grpSpPr>
        <a:xfrm>
          <a:off x="12700" y="12700"/>
          <a:ext cx="11291500" cy="425650"/>
          <a:chOff x="3175" y="7938"/>
          <a:chExt cx="11736000" cy="432000"/>
        </a:xfrm>
      </xdr:grpSpPr>
      <xdr:sp macro="" textlink="">
        <xdr:nvSpPr>
          <xdr:cNvPr id="3" name="Rectangle 2">
            <a:extLst>
              <a:ext uri="{FF2B5EF4-FFF2-40B4-BE49-F238E27FC236}">
                <a16:creationId xmlns:a16="http://schemas.microsoft.com/office/drawing/2014/main" id="{2C873E95-A232-4984-9814-B3EC4B04036C}"/>
              </a:ext>
            </a:extLst>
          </xdr:cNvPr>
          <xdr:cNvSpPr/>
        </xdr:nvSpPr>
        <xdr:spPr>
          <a:xfrm>
            <a:off x="3175" y="7938"/>
            <a:ext cx="11736000" cy="432000"/>
          </a:xfrm>
          <a:prstGeom prst="rect">
            <a:avLst/>
          </a:prstGeom>
          <a:solidFill>
            <a:srgbClr val="1E32FA"/>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ktiv Grotesk"/>
              </a:defRPr>
            </a:lvl1pPr>
            <a:lvl2pPr marL="457200" algn="l" defTabSz="914400" rtl="0" eaLnBrk="1" latinLnBrk="0" hangingPunct="1">
              <a:defRPr sz="1800" kern="1200">
                <a:solidFill>
                  <a:srgbClr val="FFFFFF"/>
                </a:solidFill>
                <a:latin typeface="Aktiv Grotesk"/>
              </a:defRPr>
            </a:lvl2pPr>
            <a:lvl3pPr marL="914400" algn="l" defTabSz="914400" rtl="0" eaLnBrk="1" latinLnBrk="0" hangingPunct="1">
              <a:defRPr sz="1800" kern="1200">
                <a:solidFill>
                  <a:srgbClr val="FFFFFF"/>
                </a:solidFill>
                <a:latin typeface="Aktiv Grotesk"/>
              </a:defRPr>
            </a:lvl3pPr>
            <a:lvl4pPr marL="1371600" algn="l" defTabSz="914400" rtl="0" eaLnBrk="1" latinLnBrk="0" hangingPunct="1">
              <a:defRPr sz="1800" kern="1200">
                <a:solidFill>
                  <a:srgbClr val="FFFFFF"/>
                </a:solidFill>
                <a:latin typeface="Aktiv Grotesk"/>
              </a:defRPr>
            </a:lvl4pPr>
            <a:lvl5pPr marL="1828800" algn="l" defTabSz="914400" rtl="0" eaLnBrk="1" latinLnBrk="0" hangingPunct="1">
              <a:defRPr sz="1800" kern="1200">
                <a:solidFill>
                  <a:srgbClr val="FFFFFF"/>
                </a:solidFill>
                <a:latin typeface="Aktiv Grotesk"/>
              </a:defRPr>
            </a:lvl5pPr>
            <a:lvl6pPr marL="2286000" algn="l" defTabSz="914400" rtl="0" eaLnBrk="1" latinLnBrk="0" hangingPunct="1">
              <a:defRPr sz="1800" kern="1200">
                <a:solidFill>
                  <a:srgbClr val="FFFFFF"/>
                </a:solidFill>
                <a:latin typeface="Aktiv Grotesk"/>
              </a:defRPr>
            </a:lvl6pPr>
            <a:lvl7pPr marL="2743200" algn="l" defTabSz="914400" rtl="0" eaLnBrk="1" latinLnBrk="0" hangingPunct="1">
              <a:defRPr sz="1800" kern="1200">
                <a:solidFill>
                  <a:srgbClr val="FFFFFF"/>
                </a:solidFill>
                <a:latin typeface="Aktiv Grotesk"/>
              </a:defRPr>
            </a:lvl7pPr>
            <a:lvl8pPr marL="3200400" algn="l" defTabSz="914400" rtl="0" eaLnBrk="1" latinLnBrk="0" hangingPunct="1">
              <a:defRPr sz="1800" kern="1200">
                <a:solidFill>
                  <a:srgbClr val="FFFFFF"/>
                </a:solidFill>
                <a:latin typeface="Aktiv Grotesk"/>
              </a:defRPr>
            </a:lvl8pPr>
            <a:lvl9pPr marL="3657600" algn="l" defTabSz="914400" rtl="0" eaLnBrk="1" latinLnBrk="0" hangingPunct="1">
              <a:defRPr sz="1800" kern="1200">
                <a:solidFill>
                  <a:srgbClr val="FFFFFF"/>
                </a:solidFill>
                <a:latin typeface="Aktiv Grotesk"/>
              </a:defRPr>
            </a:lvl9pPr>
          </a:lstStyle>
          <a:p>
            <a:pPr lvl="1"/>
            <a:r>
              <a:rPr lang="en-US" sz="1800" b="1"/>
              <a:t>ONE Record</a:t>
            </a:r>
            <a:r>
              <a:rPr lang="en-US" sz="1800" b="1" baseline="0"/>
              <a:t> - Data Model and MOP mapping</a:t>
            </a:r>
            <a:endParaRPr lang="en-US" sz="1800" b="1"/>
          </a:p>
        </xdr:txBody>
      </xdr:sp>
      <xdr:pic>
        <xdr:nvPicPr>
          <xdr:cNvPr id="4" name="Picture 3">
            <a:extLst>
              <a:ext uri="{FF2B5EF4-FFF2-40B4-BE49-F238E27FC236}">
                <a16:creationId xmlns:a16="http://schemas.microsoft.com/office/drawing/2014/main" id="{95791A21-0703-4325-B03E-F3A930734C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7048" y="7938"/>
            <a:ext cx="722127" cy="432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3A9F-F2EC-48B8-9B99-3D23ED82D471}">
  <sheetPr codeName="Sheet15">
    <tabColor rgb="FF1E32FA"/>
  </sheetPr>
  <dimension ref="A4:F41"/>
  <sheetViews>
    <sheetView showGridLines="0" zoomScaleNormal="100" workbookViewId="0">
      <selection activeCell="F18" sqref="F18:F40"/>
    </sheetView>
  </sheetViews>
  <sheetFormatPr defaultColWidth="8.7109375" defaultRowHeight="12.75" x14ac:dyDescent="0.2"/>
  <cols>
    <col min="1" max="1" width="0.85546875" style="1" customWidth="1"/>
    <col min="2" max="2" width="23.7109375" style="1" customWidth="1"/>
    <col min="3" max="3" width="0.85546875" style="1" customWidth="1"/>
    <col min="4" max="4" width="23.7109375" style="14" customWidth="1"/>
    <col min="5" max="5" width="0.85546875" style="1" customWidth="1"/>
    <col min="6" max="6" width="82.7109375" style="1" customWidth="1"/>
    <col min="7" max="7" width="1.28515625" style="1" customWidth="1"/>
    <col min="8" max="16384" width="8.7109375" style="1"/>
  </cols>
  <sheetData>
    <row r="4" spans="1:6" x14ac:dyDescent="0.2">
      <c r="B4" s="5" t="s">
        <v>707</v>
      </c>
    </row>
    <row r="5" spans="1:6" s="11" customFormat="1" ht="5.0999999999999996" customHeight="1" x14ac:dyDescent="0.2">
      <c r="B5" s="86"/>
      <c r="C5" s="87"/>
      <c r="D5" s="88"/>
      <c r="E5" s="87"/>
      <c r="F5" s="87"/>
    </row>
    <row r="6" spans="1:6" x14ac:dyDescent="0.2">
      <c r="A6" s="16" t="str">
        <f>HLOOKUP(C6,parameters!$B$3:$T$4,2,FALSE)</f>
        <v>_ACT19</v>
      </c>
      <c r="B6" s="57" t="s">
        <v>420</v>
      </c>
      <c r="C6" s="98" t="s">
        <v>419</v>
      </c>
      <c r="D6" s="99"/>
      <c r="E6" s="99"/>
      <c r="F6" s="100"/>
    </row>
    <row r="7" spans="1:6" x14ac:dyDescent="0.2">
      <c r="A7" s="16"/>
      <c r="B7" s="57" t="s">
        <v>421</v>
      </c>
      <c r="C7" s="101" t="s">
        <v>400</v>
      </c>
      <c r="D7" s="102"/>
      <c r="E7" s="102"/>
      <c r="F7" s="103"/>
    </row>
    <row r="8" spans="1:6" x14ac:dyDescent="0.2">
      <c r="A8" s="17" t="str">
        <f>VLOOKUP(C7,parameters!B18:D95,3,FALSE)</f>
        <v>https://a71bcec4-d0e1-4b94-80d6-695ec0bd0435.filesusr.com/ugd/722a02_e289dc70805f4bd491a467906f728abc.pdf#page=na</v>
      </c>
      <c r="B8" s="57" t="s">
        <v>470</v>
      </c>
      <c r="C8" s="104" t="str">
        <f>HYPERLINK(A8,"Click here to see the complete description")</f>
        <v>Click here to see the complete description</v>
      </c>
      <c r="D8" s="105"/>
      <c r="E8" s="105"/>
      <c r="F8" s="106"/>
    </row>
    <row r="9" spans="1:6" s="11" customFormat="1" ht="5.0999999999999996" customHeight="1" x14ac:dyDescent="0.2">
      <c r="B9" s="86"/>
      <c r="C9" s="87"/>
      <c r="D9" s="88"/>
      <c r="E9" s="87"/>
      <c r="F9" s="87"/>
    </row>
    <row r="10" spans="1:6" ht="27.75" customHeight="1" x14ac:dyDescent="0.2">
      <c r="B10" s="110" t="s">
        <v>708</v>
      </c>
      <c r="C10" s="110"/>
      <c r="D10" s="110"/>
      <c r="E10" s="110"/>
      <c r="F10" s="110"/>
    </row>
    <row r="11" spans="1:6" s="11" customFormat="1" ht="5.0999999999999996" customHeight="1" x14ac:dyDescent="0.2">
      <c r="B11" s="86"/>
      <c r="C11" s="87"/>
      <c r="D11" s="88"/>
      <c r="E11" s="87"/>
      <c r="F11" s="87"/>
    </row>
    <row r="12" spans="1:6" x14ac:dyDescent="0.2">
      <c r="B12" s="35" t="s">
        <v>471</v>
      </c>
      <c r="C12" s="107" t="str">
        <f>VLOOKUP(C7,'Mapping DM MOP'!C3:E80,3,FALSE)</f>
        <v>Consignee</v>
      </c>
      <c r="D12" s="108"/>
      <c r="E12" s="108"/>
      <c r="F12" s="109"/>
    </row>
    <row r="13" spans="1:6" ht="5.0999999999999996" customHeight="1" x14ac:dyDescent="0.2">
      <c r="B13" s="18"/>
      <c r="C13" s="19"/>
      <c r="D13" s="20"/>
      <c r="E13" s="19"/>
      <c r="F13" s="19"/>
    </row>
    <row r="14" spans="1:6" x14ac:dyDescent="0.2">
      <c r="B14" s="5" t="s">
        <v>709</v>
      </c>
    </row>
    <row r="15" spans="1:6" s="11" customFormat="1" ht="5.0999999999999996" customHeight="1" x14ac:dyDescent="0.2">
      <c r="B15" s="86"/>
      <c r="C15" s="87"/>
      <c r="D15" s="88"/>
      <c r="E15" s="87"/>
      <c r="F15" s="87"/>
    </row>
    <row r="16" spans="1:6" x14ac:dyDescent="0.2">
      <c r="B16" s="21" t="s">
        <v>324</v>
      </c>
      <c r="D16" s="58" t="s">
        <v>322</v>
      </c>
      <c r="F16" s="31" t="s">
        <v>472</v>
      </c>
    </row>
    <row r="17" spans="1:6" s="16" customFormat="1" ht="5.0999999999999996" customHeight="1" x14ac:dyDescent="0.2"/>
    <row r="18" spans="1:6" x14ac:dyDescent="0.2">
      <c r="A18" s="69" t="s">
        <v>668</v>
      </c>
      <c r="B18" s="59" t="str">
        <f>IFERROR(HYPERLINK("#"&amp;VLOOKUP(A18,TechnicalSheet_Task_LO!$A$5:$B$31,2,FALSE)&amp;"!A1",VLOOKUP(A18,TechnicalSheet_Task_LO!$A$5:$B$31,2,FALSE)),"")</f>
        <v/>
      </c>
      <c r="C18" s="69" t="s">
        <v>668</v>
      </c>
      <c r="D18" s="63" t="str">
        <f>IFERROR(HYPERLINK("#"&amp;VLOOKUP(C18,TechnicalSheet_Task_CO!$A$1:$C$40,3,FALSE)&amp;"!A1",VLOOKUP(C18,TechnicalSheet_Task_CO!$A$1:$C$40,3,FALSE)),"")</f>
        <v/>
      </c>
      <c r="E18" s="16"/>
      <c r="F18" s="95">
        <f>VLOOKUP(C7,'MOP Actions'!C:D,2,FALSE)</f>
        <v>0</v>
      </c>
    </row>
    <row r="19" spans="1:6" s="15" customFormat="1" x14ac:dyDescent="0.2">
      <c r="A19" s="69" t="s">
        <v>669</v>
      </c>
      <c r="B19" s="60" t="str">
        <f>IFERROR(HYPERLINK("#"&amp;VLOOKUP(A19,TechnicalSheet_Task_LO!$A$5:$B$31,2,FALSE)&amp;"!A1",VLOOKUP(A19,TechnicalSheet_Task_LO!$A$5:$B$31,2,FALSE)),"")</f>
        <v/>
      </c>
      <c r="C19" s="69" t="s">
        <v>669</v>
      </c>
      <c r="D19" s="64" t="str">
        <f>IFERROR(HYPERLINK("#"&amp;VLOOKUP(C19,TechnicalSheet_Task_CO!$A$1:$C$40,3,FALSE)&amp;"!A1",VLOOKUP(C19,TechnicalSheet_Task_CO!$A$1:$C$40,3,FALSE)),"")</f>
        <v/>
      </c>
      <c r="E19" s="17"/>
      <c r="F19" s="96"/>
    </row>
    <row r="20" spans="1:6" x14ac:dyDescent="0.2">
      <c r="A20" s="69" t="s">
        <v>670</v>
      </c>
      <c r="B20" s="61" t="str">
        <f>IFERROR(HYPERLINK("#"&amp;VLOOKUP(A20,TechnicalSheet_Task_LO!$A$5:$B$31,2,FALSE)&amp;"!A1",VLOOKUP(A20,TechnicalSheet_Task_LO!$A$5:$B$31,2,FALSE)),"")</f>
        <v/>
      </c>
      <c r="C20" s="69" t="s">
        <v>670</v>
      </c>
      <c r="D20" s="65" t="str">
        <f>IFERROR(HYPERLINK("#"&amp;VLOOKUP(C20,TechnicalSheet_Task_CO!$A$1:$C$40,3,FALSE)&amp;"!A1",VLOOKUP(C20,TechnicalSheet_Task_CO!$A$1:$C$40,3,FALSE)),"")</f>
        <v/>
      </c>
      <c r="E20" s="16"/>
      <c r="F20" s="96"/>
    </row>
    <row r="21" spans="1:6" x14ac:dyDescent="0.2">
      <c r="A21" s="69" t="s">
        <v>671</v>
      </c>
      <c r="B21" s="61" t="str">
        <f>IFERROR(HYPERLINK("#"&amp;VLOOKUP(A21,TechnicalSheet_Task_LO!$A$5:$B$31,2,FALSE)&amp;"!A1",VLOOKUP(A21,TechnicalSheet_Task_LO!$A$5:$B$31,2,FALSE)),"")</f>
        <v/>
      </c>
      <c r="C21" s="69" t="s">
        <v>671</v>
      </c>
      <c r="D21" s="65" t="str">
        <f>IFERROR(HYPERLINK("#"&amp;VLOOKUP(C21,TechnicalSheet_Task_CO!$A$1:$C$40,3,FALSE)&amp;"!A1",VLOOKUP(C21,TechnicalSheet_Task_CO!$A$1:$C$40,3,FALSE)),"")</f>
        <v/>
      </c>
      <c r="E21" s="16"/>
      <c r="F21" s="96"/>
    </row>
    <row r="22" spans="1:6" x14ac:dyDescent="0.2">
      <c r="A22" s="69" t="s">
        <v>672</v>
      </c>
      <c r="B22" s="61" t="str">
        <f>IFERROR(HYPERLINK("#"&amp;VLOOKUP(A22,TechnicalSheet_Task_LO!$A$5:$B$31,2,FALSE)&amp;"!A1",VLOOKUP(A22,TechnicalSheet_Task_LO!$A$5:$B$31,2,FALSE)),"")</f>
        <v/>
      </c>
      <c r="C22" s="69" t="s">
        <v>672</v>
      </c>
      <c r="D22" s="65" t="str">
        <f>IFERROR(HYPERLINK("#"&amp;VLOOKUP(C22,TechnicalSheet_Task_CO!$A$1:$C$40,3,FALSE)&amp;"!A1",VLOOKUP(C22,TechnicalSheet_Task_CO!$A$1:$C$40,3,FALSE)),"")</f>
        <v/>
      </c>
      <c r="E22" s="16"/>
      <c r="F22" s="96"/>
    </row>
    <row r="23" spans="1:6" x14ac:dyDescent="0.2">
      <c r="A23" s="69" t="s">
        <v>673</v>
      </c>
      <c r="B23" s="61" t="str">
        <f>IFERROR(HYPERLINK("#"&amp;VLOOKUP(A23,TechnicalSheet_Task_LO!$A$5:$B$31,2,FALSE)&amp;"!A1",VLOOKUP(A23,TechnicalSheet_Task_LO!$A$5:$B$31,2,FALSE)),"")</f>
        <v/>
      </c>
      <c r="C23" s="69" t="s">
        <v>673</v>
      </c>
      <c r="D23" s="65" t="str">
        <f>IFERROR(HYPERLINK("#"&amp;VLOOKUP(C23,TechnicalSheet_Task_CO!$A$1:$C$40,3,FALSE)&amp;"!A1",VLOOKUP(C23,TechnicalSheet_Task_CO!$A$1:$C$40,3,FALSE)),"")</f>
        <v/>
      </c>
      <c r="E23" s="16"/>
      <c r="F23" s="96"/>
    </row>
    <row r="24" spans="1:6" x14ac:dyDescent="0.2">
      <c r="A24" s="69" t="s">
        <v>674</v>
      </c>
      <c r="B24" s="61" t="str">
        <f>IFERROR(HYPERLINK("#"&amp;VLOOKUP(A24,TechnicalSheet_Task_LO!$A$5:$B$31,2,FALSE)&amp;"!A1",VLOOKUP(A24,TechnicalSheet_Task_LO!$A$5:$B$31,2,FALSE)),"")</f>
        <v/>
      </c>
      <c r="C24" s="69" t="s">
        <v>674</v>
      </c>
      <c r="D24" s="65" t="str">
        <f>IFERROR(HYPERLINK("#"&amp;VLOOKUP(C24,TechnicalSheet_Task_CO!$A$1:$C$40,3,FALSE)&amp;"!A1",VLOOKUP(C24,TechnicalSheet_Task_CO!$A$1:$C$40,3,FALSE)),"")</f>
        <v/>
      </c>
      <c r="E24" s="16"/>
      <c r="F24" s="96"/>
    </row>
    <row r="25" spans="1:6" x14ac:dyDescent="0.2">
      <c r="A25" s="69" t="s">
        <v>675</v>
      </c>
      <c r="B25" s="61" t="str">
        <f>IFERROR(HYPERLINK("#"&amp;VLOOKUP(A25,TechnicalSheet_Task_LO!$A$5:$B$31,2,FALSE)&amp;"!A1",VLOOKUP(A25,TechnicalSheet_Task_LO!$A$5:$B$31,2,FALSE)),"")</f>
        <v/>
      </c>
      <c r="C25" s="69" t="s">
        <v>675</v>
      </c>
      <c r="D25" s="65" t="str">
        <f>IFERROR(HYPERLINK("#"&amp;VLOOKUP(C25,TechnicalSheet_Task_CO!$A$1:$C$40,3,FALSE)&amp;"!A1",VLOOKUP(C25,TechnicalSheet_Task_CO!$A$1:$C$40,3,FALSE)),"")</f>
        <v/>
      </c>
      <c r="E25" s="16"/>
      <c r="F25" s="96"/>
    </row>
    <row r="26" spans="1:6" x14ac:dyDescent="0.2">
      <c r="A26" s="69" t="s">
        <v>676</v>
      </c>
      <c r="B26" s="61" t="str">
        <f>IFERROR(HYPERLINK("#"&amp;VLOOKUP(A26,TechnicalSheet_Task_LO!$A$5:$B$31,2,FALSE)&amp;"!A1",VLOOKUP(A26,TechnicalSheet_Task_LO!$A$5:$B$31,2,FALSE)),"")</f>
        <v/>
      </c>
      <c r="C26" s="69" t="s">
        <v>676</v>
      </c>
      <c r="D26" s="65" t="str">
        <f>IFERROR(HYPERLINK("#"&amp;VLOOKUP(C26,TechnicalSheet_Task_CO!$A$1:$C$40,3,FALSE)&amp;"!A1",VLOOKUP(C26,TechnicalSheet_Task_CO!$A$1:$C$40,3,FALSE)),"")</f>
        <v/>
      </c>
      <c r="E26" s="16"/>
      <c r="F26" s="96"/>
    </row>
    <row r="27" spans="1:6" x14ac:dyDescent="0.2">
      <c r="A27" s="69" t="s">
        <v>677</v>
      </c>
      <c r="B27" s="61" t="str">
        <f>IFERROR(HYPERLINK("#"&amp;VLOOKUP(A27,TechnicalSheet_Task_LO!$A$5:$B$31,2,FALSE)&amp;"!A1",VLOOKUP(A27,TechnicalSheet_Task_LO!$A$5:$B$31,2,FALSE)),"")</f>
        <v/>
      </c>
      <c r="C27" s="69" t="s">
        <v>677</v>
      </c>
      <c r="D27" s="65" t="str">
        <f>IFERROR(HYPERLINK("#"&amp;VLOOKUP(C27,TechnicalSheet_Task_CO!$A$1:$C$40,3,FALSE)&amp;"!A1",VLOOKUP(C27,TechnicalSheet_Task_CO!$A$1:$C$40,3,FALSE)),"")</f>
        <v/>
      </c>
      <c r="E27" s="16"/>
      <c r="F27" s="96"/>
    </row>
    <row r="28" spans="1:6" x14ac:dyDescent="0.2">
      <c r="A28" s="69" t="s">
        <v>678</v>
      </c>
      <c r="B28" s="61" t="str">
        <f>IFERROR(HYPERLINK("#"&amp;VLOOKUP(A28,TechnicalSheet_Task_LO!$A$5:$B$31,2,FALSE)&amp;"!A1",VLOOKUP(A28,TechnicalSheet_Task_LO!$A$5:$B$31,2,FALSE)),"")</f>
        <v/>
      </c>
      <c r="C28" s="69" t="s">
        <v>678</v>
      </c>
      <c r="D28" s="65" t="str">
        <f>IFERROR(HYPERLINK("#"&amp;VLOOKUP(C28,TechnicalSheet_Task_CO!$A$1:$C$40,3,FALSE)&amp;"!A1",VLOOKUP(C28,TechnicalSheet_Task_CO!$A$1:$C$40,3,FALSE)),"")</f>
        <v/>
      </c>
      <c r="E28" s="16"/>
      <c r="F28" s="96"/>
    </row>
    <row r="29" spans="1:6" x14ac:dyDescent="0.2">
      <c r="A29" s="69" t="s">
        <v>679</v>
      </c>
      <c r="B29" s="61" t="str">
        <f>IFERROR(HYPERLINK("#"&amp;VLOOKUP(A29,TechnicalSheet_Task_LO!$A$5:$B$31,2,FALSE)&amp;"!A1",VLOOKUP(A29,TechnicalSheet_Task_LO!$A$5:$B$31,2,FALSE)),"")</f>
        <v/>
      </c>
      <c r="C29" s="69" t="s">
        <v>679</v>
      </c>
      <c r="D29" s="65" t="str">
        <f>IFERROR(HYPERLINK("#"&amp;VLOOKUP(C29,TechnicalSheet_Task_CO!$A$1:$C$40,3,FALSE)&amp;"!A1",VLOOKUP(C29,TechnicalSheet_Task_CO!$A$1:$C$40,3,FALSE)),"")</f>
        <v/>
      </c>
      <c r="E29" s="16"/>
      <c r="F29" s="96"/>
    </row>
    <row r="30" spans="1:6" x14ac:dyDescent="0.2">
      <c r="A30" s="69" t="s">
        <v>680</v>
      </c>
      <c r="B30" s="61" t="str">
        <f>IFERROR(HYPERLINK("#"&amp;VLOOKUP(A30,TechnicalSheet_Task_LO!$A$5:$B$31,2,FALSE)&amp;"!A1",VLOOKUP(A30,TechnicalSheet_Task_LO!$A$5:$B$31,2,FALSE)),"")</f>
        <v/>
      </c>
      <c r="C30" s="69" t="s">
        <v>680</v>
      </c>
      <c r="D30" s="65" t="str">
        <f>IFERROR(HYPERLINK("#"&amp;VLOOKUP(C30,TechnicalSheet_Task_CO!$A$1:$C$40,3,FALSE)&amp;"!A1",VLOOKUP(C30,TechnicalSheet_Task_CO!$A$1:$C$40,3,FALSE)),"")</f>
        <v/>
      </c>
      <c r="E30" s="16"/>
      <c r="F30" s="96"/>
    </row>
    <row r="31" spans="1:6" x14ac:dyDescent="0.2">
      <c r="A31" s="69" t="s">
        <v>681</v>
      </c>
      <c r="B31" s="61" t="str">
        <f>IFERROR(HYPERLINK("#"&amp;VLOOKUP(A31,TechnicalSheet_Task_LO!$A$5:$B$31,2,FALSE)&amp;"!A1",VLOOKUP(A31,TechnicalSheet_Task_LO!$A$5:$B$31,2,FALSE)),"")</f>
        <v/>
      </c>
      <c r="C31" s="69" t="s">
        <v>681</v>
      </c>
      <c r="D31" s="65" t="str">
        <f>IFERROR(HYPERLINK("#"&amp;VLOOKUP(C31,TechnicalSheet_Task_CO!$A$1:$C$40,3,FALSE)&amp;"!A1",VLOOKUP(C31,TechnicalSheet_Task_CO!$A$1:$C$40,3,FALSE)),"")</f>
        <v/>
      </c>
      <c r="E31" s="16"/>
      <c r="F31" s="96"/>
    </row>
    <row r="32" spans="1:6" x14ac:dyDescent="0.2">
      <c r="A32" s="69" t="s">
        <v>682</v>
      </c>
      <c r="B32" s="61" t="str">
        <f>IFERROR(HYPERLINK("#"&amp;VLOOKUP(A32,TechnicalSheet_Task_LO!$A$5:$B$31,2,FALSE)&amp;"!A1",VLOOKUP(A32,TechnicalSheet_Task_LO!$A$5:$B$31,2,FALSE)),"")</f>
        <v/>
      </c>
      <c r="C32" s="69" t="s">
        <v>682</v>
      </c>
      <c r="D32" s="65" t="str">
        <f>IFERROR(HYPERLINK("#"&amp;VLOOKUP(C32,TechnicalSheet_Task_CO!$A$1:$C$40,3,FALSE)&amp;"!A1",VLOOKUP(C32,TechnicalSheet_Task_CO!$A$1:$C$40,3,FALSE)),"")</f>
        <v/>
      </c>
      <c r="E32" s="16"/>
      <c r="F32" s="96"/>
    </row>
    <row r="33" spans="1:6" x14ac:dyDescent="0.2">
      <c r="A33" s="69" t="s">
        <v>683</v>
      </c>
      <c r="B33" s="61" t="str">
        <f>IFERROR(HYPERLINK("#"&amp;VLOOKUP(A33,TechnicalSheet_Task_LO!$A$5:$B$31,2,FALSE)&amp;"!A1",VLOOKUP(A33,TechnicalSheet_Task_LO!$A$5:$B$31,2,FALSE)),"")</f>
        <v/>
      </c>
      <c r="C33" s="69" t="s">
        <v>683</v>
      </c>
      <c r="D33" s="65" t="str">
        <f>IFERROR(HYPERLINK("#"&amp;VLOOKUP(C33,TechnicalSheet_Task_CO!$A$1:$C$40,3,FALSE)&amp;"!A1",VLOOKUP(C33,TechnicalSheet_Task_CO!$A$1:$C$40,3,FALSE)),"")</f>
        <v/>
      </c>
      <c r="E33" s="16"/>
      <c r="F33" s="96"/>
    </row>
    <row r="34" spans="1:6" x14ac:dyDescent="0.2">
      <c r="A34" s="69" t="s">
        <v>684</v>
      </c>
      <c r="B34" s="61" t="str">
        <f>IFERROR(HYPERLINK("#"&amp;VLOOKUP(A34,TechnicalSheet_Task_LO!$A$5:$B$31,2,FALSE)&amp;"!A1",VLOOKUP(A34,TechnicalSheet_Task_LO!$A$5:$B$31,2,FALSE)),"")</f>
        <v/>
      </c>
      <c r="C34" s="69" t="s">
        <v>684</v>
      </c>
      <c r="D34" s="65" t="str">
        <f>IFERROR(HYPERLINK("#"&amp;VLOOKUP(C34,TechnicalSheet_Task_CO!$A$1:$C$40,3,FALSE)&amp;"!A1",VLOOKUP(C34,TechnicalSheet_Task_CO!$A$1:$C$40,3,FALSE)),"")</f>
        <v/>
      </c>
      <c r="E34" s="16"/>
      <c r="F34" s="96"/>
    </row>
    <row r="35" spans="1:6" x14ac:dyDescent="0.2">
      <c r="A35" s="69" t="s">
        <v>685</v>
      </c>
      <c r="B35" s="61" t="str">
        <f>IFERROR(HYPERLINK("#"&amp;VLOOKUP(A35,TechnicalSheet_Task_LO!$A$5:$B$31,2,FALSE)&amp;"!A1",VLOOKUP(A35,TechnicalSheet_Task_LO!$A$5:$B$31,2,FALSE)),"")</f>
        <v/>
      </c>
      <c r="C35" s="69" t="s">
        <v>685</v>
      </c>
      <c r="D35" s="33" t="str">
        <f>IFERROR(HYPERLINK("#"&amp;VLOOKUP(C35,TechnicalSheet_Task_CO!$A$1:$C$40,3,FALSE)&amp;"!A1",VLOOKUP(C35,TechnicalSheet_Task_CO!$A$1:$C$40,3,FALSE)),"")</f>
        <v/>
      </c>
      <c r="E35" s="16"/>
      <c r="F35" s="96"/>
    </row>
    <row r="36" spans="1:6" x14ac:dyDescent="0.2">
      <c r="A36" s="69" t="s">
        <v>686</v>
      </c>
      <c r="B36" s="61" t="str">
        <f>IFERROR(HYPERLINK("#"&amp;VLOOKUP(A36,TechnicalSheet_Task_LO!$A$5:$B$31,2,FALSE)&amp;"!A1",VLOOKUP(A36,TechnicalSheet_Task_LO!$A$5:$B$31,2,FALSE)),"")</f>
        <v/>
      </c>
      <c r="C36" s="69" t="s">
        <v>686</v>
      </c>
      <c r="D36" s="33" t="str">
        <f>IFERROR(HYPERLINK("#"&amp;VLOOKUP(C36,TechnicalSheet_Task_CO!$A$1:$C$40,3,FALSE)&amp;"!A1",VLOOKUP(C36,TechnicalSheet_Task_CO!$A$1:$C$40,3,FALSE)),"")</f>
        <v/>
      </c>
      <c r="E36" s="16"/>
      <c r="F36" s="96"/>
    </row>
    <row r="37" spans="1:6" x14ac:dyDescent="0.2">
      <c r="A37" s="69" t="s">
        <v>687</v>
      </c>
      <c r="B37" s="61" t="str">
        <f>IFERROR(HYPERLINK("#"&amp;VLOOKUP(A37,TechnicalSheet_Task_LO!$A$5:$B$31,2,FALSE)&amp;"!A1",VLOOKUP(A37,TechnicalSheet_Task_LO!$A$5:$B$31,2,FALSE)),"")</f>
        <v/>
      </c>
      <c r="C37" s="69" t="s">
        <v>687</v>
      </c>
      <c r="D37" s="33" t="str">
        <f>IFERROR(HYPERLINK("#"&amp;VLOOKUP(C37,TechnicalSheet_Task_CO!$A$1:$C$40,3,FALSE)&amp;"!A1",VLOOKUP(C37,TechnicalSheet_Task_CO!$A$1:$C$40,3,FALSE)),"")</f>
        <v/>
      </c>
      <c r="E37" s="16"/>
      <c r="F37" s="96"/>
    </row>
    <row r="38" spans="1:6" x14ac:dyDescent="0.2">
      <c r="A38" s="69" t="s">
        <v>688</v>
      </c>
      <c r="B38" s="61" t="str">
        <f>IFERROR(HYPERLINK("#"&amp;VLOOKUP(A38,TechnicalSheet_Task_LO!$A$5:$B$31,2,FALSE)&amp;"!A1",VLOOKUP(A38,TechnicalSheet_Task_LO!$A$5:$B$31,2,FALSE)),"")</f>
        <v/>
      </c>
      <c r="C38" s="69" t="s">
        <v>688</v>
      </c>
      <c r="D38" s="33" t="str">
        <f>IFERROR(HYPERLINK("#"&amp;VLOOKUP(C38,TechnicalSheet_Task_CO!$A$1:$C$40,3,FALSE)&amp;"!A1",VLOOKUP(C38,TechnicalSheet_Task_CO!$A$1:$C$40,3,FALSE)),"")</f>
        <v/>
      </c>
      <c r="E38" s="16"/>
      <c r="F38" s="96"/>
    </row>
    <row r="39" spans="1:6" x14ac:dyDescent="0.2">
      <c r="A39" s="69" t="s">
        <v>689</v>
      </c>
      <c r="B39" s="61" t="str">
        <f>IFERROR(HYPERLINK("#"&amp;VLOOKUP(A39,TechnicalSheet_Task_LO!$A$5:$B$31,2,FALSE)&amp;"!A1",VLOOKUP(A39,TechnicalSheet_Task_LO!$A$5:$B$31,2,FALSE)),"")</f>
        <v/>
      </c>
      <c r="C39" s="69" t="s">
        <v>689</v>
      </c>
      <c r="D39" s="33" t="str">
        <f>IFERROR(HYPERLINK("#"&amp;VLOOKUP(C39,TechnicalSheet_Task_CO!$A$1:$C$40,3,FALSE)&amp;"!A1",VLOOKUP(C39,TechnicalSheet_Task_CO!$A$1:$C$40,3,FALSE)),"")</f>
        <v/>
      </c>
      <c r="E39" s="16"/>
      <c r="F39" s="96"/>
    </row>
    <row r="40" spans="1:6" x14ac:dyDescent="0.2">
      <c r="A40" s="69" t="s">
        <v>690</v>
      </c>
      <c r="B40" s="62" t="str">
        <f>IFERROR(HYPERLINK("#"&amp;VLOOKUP(A40,TechnicalSheet_Task_LO!$A$5:$B$31,2,FALSE)&amp;"!A1",VLOOKUP(A40,TechnicalSheet_Task_LO!$A$5:$B$31,2,FALSE)),"")</f>
        <v/>
      </c>
      <c r="C40" s="69" t="s">
        <v>690</v>
      </c>
      <c r="D40" s="34" t="str">
        <f>IFERROR(HYPERLINK("#"&amp;VLOOKUP(C40,TechnicalSheet_Task_CO!$A$1:$C$40,3,FALSE)&amp;"!A1",VLOOKUP(C40,TechnicalSheet_Task_CO!$A$1:$C$40,3,FALSE)),"")</f>
        <v/>
      </c>
      <c r="E40" s="16"/>
      <c r="F40" s="97"/>
    </row>
    <row r="41" spans="1:6" x14ac:dyDescent="0.2">
      <c r="E41" s="1" t="s">
        <v>792</v>
      </c>
    </row>
  </sheetData>
  <mergeCells count="6">
    <mergeCell ref="F18:F40"/>
    <mergeCell ref="C6:F6"/>
    <mergeCell ref="C7:F7"/>
    <mergeCell ref="C8:F8"/>
    <mergeCell ref="C12:F12"/>
    <mergeCell ref="B10:F10"/>
  </mergeCells>
  <phoneticPr fontId="15" type="noConversion"/>
  <dataValidations count="1">
    <dataValidation type="list" allowBlank="1" showInputMessage="1" showErrorMessage="1" sqref="C7" xr:uid="{F12FC330-5F87-4348-B152-A666FD81B779}">
      <formula1>INDIRECT(A6)</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314BAA-8F13-42E6-BDF6-90D856F39AB9}">
          <x14:formula1>
            <xm:f>parameters!$B$3:$T$3</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08E26-6598-4F90-B617-0A66AC3F236C}">
  <sheetPr codeName="Sheet17">
    <tabColor rgb="FFFFFF00"/>
  </sheetPr>
  <dimension ref="A2:AH80"/>
  <sheetViews>
    <sheetView showGridLines="0" zoomScale="85" zoomScaleNormal="85" workbookViewId="0">
      <pane xSplit="3" ySplit="2" topLeftCell="D3" activePane="bottomRight" state="frozen"/>
      <selection pane="topRight"/>
      <selection pane="bottomLeft"/>
      <selection pane="bottomRight" activeCell="X14" sqref="X14"/>
    </sheetView>
  </sheetViews>
  <sheetFormatPr defaultColWidth="8.7109375" defaultRowHeight="12.75" x14ac:dyDescent="0.2"/>
  <cols>
    <col min="1" max="1" width="8.7109375" style="1"/>
    <col min="2" max="2" width="38.7109375" style="1" customWidth="1"/>
    <col min="3" max="3" width="36.7109375" style="1" customWidth="1"/>
    <col min="4" max="4" width="5.85546875" style="1" bestFit="1" customWidth="1"/>
    <col min="5" max="5" width="10" style="7" bestFit="1" customWidth="1"/>
    <col min="6" max="6" width="3.5703125" style="7" bestFit="1" customWidth="1"/>
    <col min="7" max="33" width="3.5703125" style="2" bestFit="1" customWidth="1"/>
    <col min="34" max="16384" width="8.7109375" style="1"/>
  </cols>
  <sheetData>
    <row r="2" spans="1:34" ht="112.5" x14ac:dyDescent="0.2">
      <c r="B2" s="3" t="s">
        <v>420</v>
      </c>
      <c r="C2" s="3" t="s">
        <v>421</v>
      </c>
      <c r="D2" s="3" t="s">
        <v>696</v>
      </c>
      <c r="E2" s="3" t="s">
        <v>791</v>
      </c>
      <c r="F2" s="4" t="s">
        <v>442</v>
      </c>
      <c r="G2" s="4" t="s">
        <v>444</v>
      </c>
      <c r="H2" s="4" t="s">
        <v>445</v>
      </c>
      <c r="I2" s="4" t="s">
        <v>332</v>
      </c>
      <c r="J2" s="4" t="s">
        <v>446</v>
      </c>
      <c r="K2" s="4" t="s">
        <v>237</v>
      </c>
      <c r="L2" s="4" t="s">
        <v>252</v>
      </c>
      <c r="M2" s="4" t="s">
        <v>76</v>
      </c>
      <c r="N2" s="4" t="s">
        <v>447</v>
      </c>
      <c r="O2" s="4" t="s">
        <v>44</v>
      </c>
      <c r="P2" s="4" t="s">
        <v>334</v>
      </c>
      <c r="Q2" s="4" t="s">
        <v>20</v>
      </c>
      <c r="R2" s="4" t="s">
        <v>33</v>
      </c>
      <c r="S2" s="4" t="s">
        <v>795</v>
      </c>
      <c r="T2" s="4" t="s">
        <v>315</v>
      </c>
      <c r="U2" s="4" t="s">
        <v>340</v>
      </c>
      <c r="V2" s="4" t="s">
        <v>171</v>
      </c>
      <c r="W2" s="4" t="s">
        <v>172</v>
      </c>
      <c r="X2" s="4" t="s">
        <v>202</v>
      </c>
      <c r="Y2" s="4" t="s">
        <v>165</v>
      </c>
      <c r="Z2" s="4" t="s">
        <v>155</v>
      </c>
      <c r="AA2" s="4" t="s">
        <v>448</v>
      </c>
      <c r="AB2" s="4" t="s">
        <v>152</v>
      </c>
      <c r="AC2" s="4" t="s">
        <v>205</v>
      </c>
      <c r="AD2" s="4" t="s">
        <v>48</v>
      </c>
      <c r="AE2" s="4" t="s">
        <v>55</v>
      </c>
      <c r="AF2" s="4" t="s">
        <v>449</v>
      </c>
      <c r="AG2" s="4"/>
    </row>
    <row r="3" spans="1:34" x14ac:dyDescent="0.2">
      <c r="A3" s="16">
        <v>11</v>
      </c>
      <c r="B3" s="5" t="s">
        <v>401</v>
      </c>
      <c r="C3" s="1" t="str">
        <f>VLOOKUP(A3,'MOP Actions'!A:C,3,0)</f>
        <v>1.1 Receive booking from shippers'request &amp; check security status</v>
      </c>
      <c r="D3" s="1">
        <v>1</v>
      </c>
      <c r="E3" s="7" t="s">
        <v>50</v>
      </c>
      <c r="F3" s="7" t="str">
        <f t="shared" ref="F3:F34" si="0">IF(COUNTA(G3:AF3)=0,"","x")</f>
        <v>x</v>
      </c>
      <c r="I3" s="2" t="s">
        <v>218</v>
      </c>
      <c r="K3" s="2" t="s">
        <v>218</v>
      </c>
      <c r="L3" s="2" t="s">
        <v>218</v>
      </c>
      <c r="N3" s="2" t="s">
        <v>218</v>
      </c>
      <c r="O3" s="2" t="s">
        <v>218</v>
      </c>
      <c r="P3" s="2" t="s">
        <v>218</v>
      </c>
      <c r="R3" s="2" t="s">
        <v>218</v>
      </c>
      <c r="V3" s="2" t="s">
        <v>218</v>
      </c>
      <c r="W3" s="2" t="s">
        <v>218</v>
      </c>
      <c r="Y3" s="2" t="s">
        <v>218</v>
      </c>
      <c r="Z3" s="2" t="s">
        <v>218</v>
      </c>
      <c r="AD3" s="2" t="s">
        <v>218</v>
      </c>
      <c r="AE3" s="2" t="s">
        <v>218</v>
      </c>
      <c r="AH3" s="90"/>
    </row>
    <row r="4" spans="1:34" x14ac:dyDescent="0.2">
      <c r="A4" s="16">
        <v>12</v>
      </c>
      <c r="B4" s="5" t="s">
        <v>401</v>
      </c>
      <c r="C4" s="1" t="str">
        <f>VLOOKUP(A4,'MOP Actions'!A:C,3,0)</f>
        <v>1.2 Receive shipper freight information</v>
      </c>
      <c r="D4" s="1">
        <v>2</v>
      </c>
      <c r="E4" s="7" t="s">
        <v>50</v>
      </c>
      <c r="F4" s="7" t="str">
        <f t="shared" si="0"/>
        <v/>
      </c>
      <c r="AH4" s="90"/>
    </row>
    <row r="5" spans="1:34" x14ac:dyDescent="0.2">
      <c r="A5" s="16">
        <v>13</v>
      </c>
      <c r="B5" s="5" t="s">
        <v>401</v>
      </c>
      <c r="C5" s="1" t="str">
        <f>VLOOKUP(A5,'MOP Actions'!A:C,3,0)</f>
        <v>1.3 Plan routing direct or consolidation</v>
      </c>
      <c r="D5" s="1">
        <v>3</v>
      </c>
      <c r="E5" s="7" t="s">
        <v>443</v>
      </c>
      <c r="F5" s="7" t="str">
        <f t="shared" si="0"/>
        <v>x</v>
      </c>
      <c r="G5" s="2" t="s">
        <v>218</v>
      </c>
      <c r="H5" s="2" t="s">
        <v>218</v>
      </c>
      <c r="L5" s="2" t="s">
        <v>218</v>
      </c>
      <c r="Q5" s="2" t="s">
        <v>218</v>
      </c>
      <c r="S5" s="2" t="s">
        <v>218</v>
      </c>
      <c r="T5" s="2" t="s">
        <v>218</v>
      </c>
      <c r="U5" s="2" t="s">
        <v>218</v>
      </c>
      <c r="X5" s="2" t="s">
        <v>218</v>
      </c>
      <c r="Z5" s="2" t="s">
        <v>218</v>
      </c>
      <c r="AB5" s="2" t="s">
        <v>218</v>
      </c>
      <c r="AC5" s="2" t="s">
        <v>218</v>
      </c>
      <c r="AD5" s="2" t="s">
        <v>218</v>
      </c>
      <c r="AH5" s="90"/>
    </row>
    <row r="6" spans="1:34" x14ac:dyDescent="0.2">
      <c r="A6" s="16">
        <v>14</v>
      </c>
      <c r="B6" s="5" t="s">
        <v>401</v>
      </c>
      <c r="C6" s="1" t="str">
        <f>VLOOKUP(A6,'MOP Actions'!A:C,3,0)</f>
        <v>1.4 Request capacity against forwarder or carrier inventories</v>
      </c>
      <c r="D6" s="1">
        <v>4</v>
      </c>
      <c r="E6" s="7" t="s">
        <v>443</v>
      </c>
      <c r="F6" s="7" t="str">
        <f t="shared" si="0"/>
        <v>x</v>
      </c>
      <c r="S6" s="2" t="s">
        <v>218</v>
      </c>
      <c r="AH6" s="90"/>
    </row>
    <row r="7" spans="1:34" x14ac:dyDescent="0.2">
      <c r="A7" s="16">
        <v>15</v>
      </c>
      <c r="B7" s="5" t="s">
        <v>401</v>
      </c>
      <c r="C7" s="1" t="str">
        <f>VLOOKUP(A7,'MOP Actions'!A:C,3,0)</f>
        <v>1.5 Confirm capacity</v>
      </c>
      <c r="D7" s="1">
        <v>5</v>
      </c>
      <c r="E7" s="7" t="s">
        <v>71</v>
      </c>
      <c r="F7" s="7" t="str">
        <f t="shared" si="0"/>
        <v>x</v>
      </c>
      <c r="G7" s="2" t="s">
        <v>218</v>
      </c>
      <c r="AH7" s="90"/>
    </row>
    <row r="8" spans="1:34" x14ac:dyDescent="0.2">
      <c r="A8" s="16">
        <v>16</v>
      </c>
      <c r="B8" s="5" t="s">
        <v>401</v>
      </c>
      <c r="C8" s="1" t="str">
        <f>VLOOKUP(A8,'MOP Actions'!A:C,3,0)</f>
        <v>1.6 Create routemaps &amp; share</v>
      </c>
      <c r="D8" s="1">
        <v>6</v>
      </c>
      <c r="E8" s="7" t="s">
        <v>443</v>
      </c>
      <c r="F8" s="7" t="str">
        <f t="shared" si="0"/>
        <v>x</v>
      </c>
      <c r="J8" s="2" t="s">
        <v>218</v>
      </c>
      <c r="AC8" s="2" t="s">
        <v>218</v>
      </c>
      <c r="AD8" s="2" t="s">
        <v>218</v>
      </c>
      <c r="AH8" s="90"/>
    </row>
    <row r="9" spans="1:34" x14ac:dyDescent="0.2">
      <c r="A9" s="16">
        <v>17</v>
      </c>
      <c r="B9" s="5" t="s">
        <v>401</v>
      </c>
      <c r="C9" s="1" t="str">
        <f>VLOOKUP(A9,'MOP Actions'!A:C,3,0)</f>
        <v>1.7 Arrange pick-up of freight</v>
      </c>
      <c r="D9" s="1">
        <v>7</v>
      </c>
      <c r="E9" s="7" t="s">
        <v>50</v>
      </c>
      <c r="F9" s="7" t="str">
        <f t="shared" si="0"/>
        <v>x</v>
      </c>
      <c r="Z9" s="2" t="s">
        <v>218</v>
      </c>
      <c r="AH9" s="90"/>
    </row>
    <row r="10" spans="1:34" x14ac:dyDescent="0.2">
      <c r="A10" s="16">
        <v>21</v>
      </c>
      <c r="B10" s="5" t="s">
        <v>402</v>
      </c>
      <c r="C10" s="1" t="str">
        <f>VLOOKUP(A10,'MOP Actions'!A:C,3,0)</f>
        <v>2.1 Labeling freight</v>
      </c>
      <c r="D10" s="1">
        <v>8</v>
      </c>
      <c r="E10" s="7" t="s">
        <v>50</v>
      </c>
      <c r="F10" s="7" t="str">
        <f t="shared" si="0"/>
        <v/>
      </c>
      <c r="AH10" s="90"/>
    </row>
    <row r="11" spans="1:34" x14ac:dyDescent="0.2">
      <c r="A11" s="16">
        <v>22</v>
      </c>
      <c r="B11" s="5" t="s">
        <v>402</v>
      </c>
      <c r="C11" s="1" t="str">
        <f>VLOOKUP(A11,'MOP Actions'!A:C,3,0)</f>
        <v>2.2 Associate unique piece level information with booking</v>
      </c>
      <c r="D11" s="1">
        <v>9</v>
      </c>
      <c r="E11" s="7" t="s">
        <v>50</v>
      </c>
      <c r="F11" s="7" t="str">
        <f t="shared" si="0"/>
        <v>x</v>
      </c>
      <c r="AC11" s="2" t="s">
        <v>218</v>
      </c>
      <c r="AD11" s="2" t="s">
        <v>218</v>
      </c>
      <c r="AH11" s="90"/>
    </row>
    <row r="12" spans="1:34" x14ac:dyDescent="0.2">
      <c r="A12" s="16">
        <v>23</v>
      </c>
      <c r="B12" s="5" t="s">
        <v>402</v>
      </c>
      <c r="C12" s="1" t="str">
        <f>VLOOKUP(A12,'MOP Actions'!A:C,3,0)</f>
        <v>2.3 Pick-up freight</v>
      </c>
      <c r="D12" s="1">
        <v>10</v>
      </c>
      <c r="E12" s="7" t="s">
        <v>443</v>
      </c>
      <c r="F12" s="7" t="str">
        <f t="shared" si="0"/>
        <v>x</v>
      </c>
      <c r="P12" s="2" t="s">
        <v>218</v>
      </c>
      <c r="AD12" s="2" t="s">
        <v>218</v>
      </c>
      <c r="AH12" s="90"/>
    </row>
    <row r="13" spans="1:34" x14ac:dyDescent="0.2">
      <c r="A13" s="16">
        <v>31</v>
      </c>
      <c r="B13" s="5" t="s">
        <v>403</v>
      </c>
      <c r="C13" s="1" t="str">
        <f>VLOOKUP(A13,'MOP Actions'!A:C,3,0)</f>
        <v>3.1 Arrival of truck at forwarder branch facility</v>
      </c>
      <c r="D13" s="1">
        <v>11</v>
      </c>
      <c r="E13" s="7" t="s">
        <v>443</v>
      </c>
      <c r="F13" s="7" t="str">
        <f t="shared" si="0"/>
        <v>x</v>
      </c>
      <c r="P13" s="2" t="s">
        <v>218</v>
      </c>
      <c r="AD13" s="2" t="s">
        <v>218</v>
      </c>
      <c r="AH13" s="90"/>
    </row>
    <row r="14" spans="1:34" x14ac:dyDescent="0.2">
      <c r="A14" s="16">
        <v>32</v>
      </c>
      <c r="B14" s="5" t="s">
        <v>403</v>
      </c>
      <c r="C14" s="1" t="str">
        <f>VLOOKUP(A14,'MOP Actions'!A:C,3,0)</f>
        <v>3.2 Check/apply labelling &amp; verify physical integrity of packages</v>
      </c>
      <c r="D14" s="1">
        <v>12</v>
      </c>
      <c r="E14" s="7" t="s">
        <v>443</v>
      </c>
      <c r="F14" s="7" t="str">
        <f t="shared" si="0"/>
        <v/>
      </c>
      <c r="AH14" s="89"/>
    </row>
    <row r="15" spans="1:34" x14ac:dyDescent="0.2">
      <c r="A15" s="16">
        <v>33</v>
      </c>
      <c r="B15" s="5" t="s">
        <v>403</v>
      </c>
      <c r="C15" s="1" t="str">
        <f>VLOOKUP(A15,'MOP Actions'!A:C,3,0)</f>
        <v>3.3 Check Information matches actual freight + security</v>
      </c>
      <c r="D15" s="1">
        <v>13</v>
      </c>
      <c r="E15" s="7" t="s">
        <v>443</v>
      </c>
      <c r="F15" s="7" t="str">
        <f t="shared" si="0"/>
        <v/>
      </c>
      <c r="AH15" s="89"/>
    </row>
    <row r="16" spans="1:34" x14ac:dyDescent="0.2">
      <c r="A16" s="16">
        <v>34</v>
      </c>
      <c r="B16" s="5" t="s">
        <v>403</v>
      </c>
      <c r="C16" s="1" t="str">
        <f>VLOOKUP(A16,'MOP Actions'!A:C,3,0)</f>
        <v>3.4 Check accuracy of booking &amp; adjust if needed</v>
      </c>
      <c r="D16" s="1">
        <v>14</v>
      </c>
      <c r="E16" s="7" t="s">
        <v>443</v>
      </c>
      <c r="F16" s="7" t="str">
        <f t="shared" si="0"/>
        <v/>
      </c>
      <c r="AH16" s="89"/>
    </row>
    <row r="17" spans="1:34" x14ac:dyDescent="0.2">
      <c r="A17" s="16">
        <v>35</v>
      </c>
      <c r="B17" s="5" t="s">
        <v>403</v>
      </c>
      <c r="C17" s="1" t="str">
        <f>VLOOKUP(A17,'MOP Actions'!A:C,3,0)</f>
        <v>3.5 Create shipment record</v>
      </c>
      <c r="D17" s="1">
        <v>15</v>
      </c>
      <c r="E17" s="7" t="s">
        <v>443</v>
      </c>
      <c r="F17" s="7" t="str">
        <f t="shared" si="0"/>
        <v>x</v>
      </c>
      <c r="K17" s="2" t="s">
        <v>218</v>
      </c>
      <c r="W17" s="2" t="s">
        <v>218</v>
      </c>
      <c r="X17" s="2" t="s">
        <v>218</v>
      </c>
      <c r="Y17" s="2" t="s">
        <v>218</v>
      </c>
      <c r="AA17" s="2" t="s">
        <v>218</v>
      </c>
      <c r="AH17" s="90"/>
    </row>
    <row r="18" spans="1:34" x14ac:dyDescent="0.2">
      <c r="A18" s="16">
        <v>36</v>
      </c>
      <c r="B18" s="5" t="s">
        <v>403</v>
      </c>
      <c r="C18" s="1" t="str">
        <f>VLOOKUP(A18,'MOP Actions'!A:C,3,0)</f>
        <v>3.6 Sort &amp; transfer freight to build or storage locations</v>
      </c>
      <c r="D18" s="1">
        <v>16</v>
      </c>
      <c r="E18" s="7" t="s">
        <v>443</v>
      </c>
      <c r="F18" s="7" t="str">
        <f t="shared" si="0"/>
        <v>x</v>
      </c>
      <c r="P18" s="2" t="s">
        <v>218</v>
      </c>
      <c r="Z18" s="2" t="s">
        <v>218</v>
      </c>
      <c r="AB18" s="2" t="s">
        <v>218</v>
      </c>
      <c r="AD18" s="2" t="s">
        <v>218</v>
      </c>
      <c r="AH18" s="89"/>
    </row>
    <row r="19" spans="1:34" x14ac:dyDescent="0.2">
      <c r="A19" s="16">
        <v>41</v>
      </c>
      <c r="B19" s="5" t="s">
        <v>404</v>
      </c>
      <c r="C19" s="1" t="str">
        <f>VLOOKUP(A19,'MOP Actions'!A:C,3,0)</f>
        <v>4.1 Confirm information to hub</v>
      </c>
      <c r="D19" s="1">
        <v>17</v>
      </c>
      <c r="E19" s="7" t="s">
        <v>443</v>
      </c>
      <c r="F19" s="7" t="str">
        <f t="shared" si="0"/>
        <v/>
      </c>
      <c r="AH19" s="89"/>
    </row>
    <row r="20" spans="1:34" x14ac:dyDescent="0.2">
      <c r="A20" s="16">
        <v>42</v>
      </c>
      <c r="B20" s="5" t="s">
        <v>404</v>
      </c>
      <c r="C20" s="1" t="str">
        <f>VLOOKUP(A20,'MOP Actions'!A:C,3,0)</f>
        <v>4.2 Issue loading list for truck to hub / load freight</v>
      </c>
      <c r="D20" s="1">
        <v>18</v>
      </c>
      <c r="E20" s="7" t="s">
        <v>443</v>
      </c>
      <c r="F20" s="7" t="str">
        <f t="shared" si="0"/>
        <v>x</v>
      </c>
      <c r="P20" s="2" t="s">
        <v>218</v>
      </c>
      <c r="AC20" s="2" t="s">
        <v>218</v>
      </c>
      <c r="AD20" s="2" t="s">
        <v>218</v>
      </c>
      <c r="AH20" s="90"/>
    </row>
    <row r="21" spans="1:34" x14ac:dyDescent="0.2">
      <c r="A21" s="16">
        <v>43</v>
      </c>
      <c r="B21" s="5" t="s">
        <v>404</v>
      </c>
      <c r="C21" s="1" t="str">
        <f>VLOOKUP(A21,'MOP Actions'!A:C,3,0)</f>
        <v>4.3 Departure of loaded truck from forwarder branch facility to forwarder hub</v>
      </c>
      <c r="D21" s="1">
        <v>19</v>
      </c>
      <c r="E21" s="7" t="s">
        <v>443</v>
      </c>
      <c r="F21" s="7" t="str">
        <f t="shared" si="0"/>
        <v>x</v>
      </c>
      <c r="AD21" s="2" t="s">
        <v>218</v>
      </c>
      <c r="AH21" s="89"/>
    </row>
    <row r="22" spans="1:34" x14ac:dyDescent="0.2">
      <c r="A22" s="16">
        <v>51</v>
      </c>
      <c r="B22" s="5" t="s">
        <v>405</v>
      </c>
      <c r="C22" s="1" t="str">
        <f>VLOOKUP(A22,'MOP Actions'!A:C,3,0)</f>
        <v>5.1 Arrival/unload of truck at forwarder hub</v>
      </c>
      <c r="D22" s="1">
        <v>20</v>
      </c>
      <c r="E22" s="7" t="s">
        <v>443</v>
      </c>
      <c r="F22" s="7" t="str">
        <f t="shared" si="0"/>
        <v>x</v>
      </c>
      <c r="P22" s="2" t="s">
        <v>218</v>
      </c>
      <c r="AD22" s="2" t="s">
        <v>218</v>
      </c>
      <c r="AH22" s="89"/>
    </row>
    <row r="23" spans="1:34" x14ac:dyDescent="0.2">
      <c r="A23" s="16">
        <v>52</v>
      </c>
      <c r="B23" s="5" t="s">
        <v>405</v>
      </c>
      <c r="C23" s="1" t="str">
        <f>VLOOKUP(A23,'MOP Actions'!A:C,3,0)</f>
        <v>5.2 Check/verify physical integrity of truckload</v>
      </c>
      <c r="D23" s="1">
        <v>21</v>
      </c>
      <c r="E23" s="7" t="s">
        <v>443</v>
      </c>
      <c r="F23" s="7" t="str">
        <f t="shared" si="0"/>
        <v/>
      </c>
      <c r="AH23" s="89"/>
    </row>
    <row r="24" spans="1:34" x14ac:dyDescent="0.2">
      <c r="A24" s="16">
        <v>53</v>
      </c>
      <c r="B24" s="5" t="s">
        <v>405</v>
      </c>
      <c r="C24" s="1" t="str">
        <f>VLOOKUP(A24,'MOP Actions'!A:C,3,0)</f>
        <v>5.3 Check security status of shipment</v>
      </c>
      <c r="D24" s="1">
        <v>22</v>
      </c>
      <c r="E24" s="7" t="s">
        <v>443</v>
      </c>
      <c r="F24" s="7" t="str">
        <f t="shared" si="0"/>
        <v>x</v>
      </c>
      <c r="V24" s="2" t="s">
        <v>218</v>
      </c>
      <c r="W24" s="2" t="s">
        <v>218</v>
      </c>
      <c r="Y24" s="2" t="s">
        <v>218</v>
      </c>
      <c r="AH24" s="89"/>
    </row>
    <row r="25" spans="1:34" x14ac:dyDescent="0.2">
      <c r="A25" s="16">
        <v>54</v>
      </c>
      <c r="B25" s="5" t="s">
        <v>405</v>
      </c>
      <c r="C25" s="1" t="str">
        <f>VLOOKUP(A25,'MOP Actions'!A:C,3,0)</f>
        <v>5.4 Create (M)AWB shipment record &amp; consolidation manifest</v>
      </c>
      <c r="D25" s="1">
        <v>23</v>
      </c>
      <c r="E25" s="7" t="s">
        <v>443</v>
      </c>
      <c r="F25" s="7" t="str">
        <f t="shared" si="0"/>
        <v>x</v>
      </c>
      <c r="AF25" s="2" t="s">
        <v>218</v>
      </c>
      <c r="AH25" s="89"/>
    </row>
    <row r="26" spans="1:34" x14ac:dyDescent="0.2">
      <c r="A26" s="16">
        <v>55</v>
      </c>
      <c r="B26" s="5" t="s">
        <v>405</v>
      </c>
      <c r="C26" s="1" t="str">
        <f>VLOOKUP(A26,'MOP Actions'!A:C,3,0)</f>
        <v>5.5 Send freight picking instructions to warehouse</v>
      </c>
      <c r="D26" s="1">
        <v>24</v>
      </c>
      <c r="E26" s="7" t="s">
        <v>443</v>
      </c>
      <c r="F26" s="7" t="str">
        <f t="shared" si="0"/>
        <v/>
      </c>
      <c r="AH26" s="89"/>
    </row>
    <row r="27" spans="1:34" x14ac:dyDescent="0.2">
      <c r="A27" s="16">
        <v>56</v>
      </c>
      <c r="B27" s="5" t="s">
        <v>405</v>
      </c>
      <c r="C27" s="1" t="str">
        <f>VLOOKUP(A27,'MOP Actions'!A:C,3,0)</f>
        <v>5.6 Prepare shipment for export</v>
      </c>
      <c r="D27" s="1">
        <v>25</v>
      </c>
      <c r="E27" s="7" t="s">
        <v>443</v>
      </c>
      <c r="F27" s="7" t="str">
        <f t="shared" si="0"/>
        <v>x</v>
      </c>
      <c r="K27" s="2" t="s">
        <v>218</v>
      </c>
      <c r="P27" s="2" t="s">
        <v>218</v>
      </c>
      <c r="AE27" s="2" t="s">
        <v>218</v>
      </c>
      <c r="AH27" s="89"/>
    </row>
    <row r="28" spans="1:34" x14ac:dyDescent="0.2">
      <c r="A28" s="16">
        <v>61</v>
      </c>
      <c r="B28" s="5" t="s">
        <v>406</v>
      </c>
      <c r="C28" s="1" t="str">
        <f>VLOOKUP(A28,'MOP Actions'!A:C,3,0)</f>
        <v>6.1 Issue loading list for truck to carrier / load freight</v>
      </c>
      <c r="D28" s="1">
        <v>26</v>
      </c>
      <c r="E28" s="7" t="s">
        <v>443</v>
      </c>
      <c r="F28" s="7" t="str">
        <f t="shared" si="0"/>
        <v>x</v>
      </c>
      <c r="P28" s="2" t="s">
        <v>218</v>
      </c>
      <c r="AC28" s="2" t="s">
        <v>218</v>
      </c>
      <c r="AD28" s="2" t="s">
        <v>218</v>
      </c>
      <c r="AH28" s="89"/>
    </row>
    <row r="29" spans="1:34" x14ac:dyDescent="0.2">
      <c r="A29" s="16">
        <v>62</v>
      </c>
      <c r="B29" s="5" t="s">
        <v>406</v>
      </c>
      <c r="C29" s="1" t="str">
        <f>VLOOKUP(A29,'MOP Actions'!A:C,3,0)</f>
        <v>6.2 Departure of loaded truck from forwarder hub to carrier domain</v>
      </c>
      <c r="D29" s="1">
        <v>27</v>
      </c>
      <c r="E29" s="7" t="s">
        <v>443</v>
      </c>
      <c r="F29" s="7" t="str">
        <f t="shared" si="0"/>
        <v>x</v>
      </c>
      <c r="AD29" s="2" t="s">
        <v>218</v>
      </c>
      <c r="AH29" s="89"/>
    </row>
    <row r="30" spans="1:34" x14ac:dyDescent="0.2">
      <c r="A30" s="16">
        <v>63</v>
      </c>
      <c r="B30" s="5" t="s">
        <v>406</v>
      </c>
      <c r="C30" s="1" t="str">
        <f>VLOOKUP(A30,'MOP Actions'!A:C,3,0)</f>
        <v>6.3 Transmit forwarder information to carrier</v>
      </c>
      <c r="D30" s="1">
        <v>28</v>
      </c>
      <c r="E30" s="7" t="s">
        <v>443</v>
      </c>
      <c r="F30" s="7" t="str">
        <f t="shared" si="0"/>
        <v/>
      </c>
      <c r="AH30" s="89"/>
    </row>
    <row r="31" spans="1:34" x14ac:dyDescent="0.2">
      <c r="A31" s="16">
        <v>64</v>
      </c>
      <c r="B31" s="5" t="s">
        <v>406</v>
      </c>
      <c r="C31" s="1" t="str">
        <f>VLOOKUP(A31,'MOP Actions'!A:C,3,0)</f>
        <v>6.4 Arrival of truck at carrier domain</v>
      </c>
      <c r="D31" s="1">
        <v>29</v>
      </c>
      <c r="E31" s="7" t="s">
        <v>443</v>
      </c>
      <c r="F31" s="7" t="str">
        <f t="shared" si="0"/>
        <v>x</v>
      </c>
      <c r="AD31" s="2" t="s">
        <v>218</v>
      </c>
      <c r="AH31" s="89"/>
    </row>
    <row r="32" spans="1:34" x14ac:dyDescent="0.2">
      <c r="A32" s="16">
        <v>71</v>
      </c>
      <c r="B32" s="5" t="s">
        <v>407</v>
      </c>
      <c r="C32" s="1" t="str">
        <f>VLOOKUP(A32,'MOP Actions'!A:C,3,0)</f>
        <v>7.1 Channel forwarder information to GHA where applicable</v>
      </c>
      <c r="D32" s="1">
        <v>30</v>
      </c>
      <c r="E32" s="7" t="s">
        <v>71</v>
      </c>
      <c r="F32" s="7" t="str">
        <f t="shared" si="0"/>
        <v/>
      </c>
      <c r="AH32" s="89"/>
    </row>
    <row r="33" spans="1:31" x14ac:dyDescent="0.2">
      <c r="A33" s="16">
        <v>72</v>
      </c>
      <c r="B33" s="5" t="s">
        <v>407</v>
      </c>
      <c r="C33" s="1" t="str">
        <f>VLOOKUP(A33,'MOP Actions'!A:C,3,0)</f>
        <v>7.2 Assign unloading slot and position to truck</v>
      </c>
      <c r="D33" s="1">
        <v>31</v>
      </c>
      <c r="E33" s="7" t="s">
        <v>71</v>
      </c>
      <c r="F33" s="7" t="str">
        <f t="shared" si="0"/>
        <v>x</v>
      </c>
      <c r="AC33" s="2" t="s">
        <v>218</v>
      </c>
      <c r="AD33" s="2" t="s">
        <v>218</v>
      </c>
    </row>
    <row r="34" spans="1:31" x14ac:dyDescent="0.2">
      <c r="A34" s="16">
        <v>73</v>
      </c>
      <c r="B34" s="5" t="s">
        <v>407</v>
      </c>
      <c r="C34" s="1" t="str">
        <f>VLOOKUP(A34,'MOP Actions'!A:C,3,0)</f>
        <v>7.3 Validate security / customs status of truck</v>
      </c>
      <c r="D34" s="1">
        <v>32</v>
      </c>
      <c r="E34" s="7" t="s">
        <v>71</v>
      </c>
      <c r="F34" s="7" t="str">
        <f t="shared" si="0"/>
        <v>x</v>
      </c>
      <c r="AD34" s="2" t="s">
        <v>218</v>
      </c>
    </row>
    <row r="35" spans="1:31" x14ac:dyDescent="0.2">
      <c r="A35" s="16">
        <v>74</v>
      </c>
      <c r="B35" s="5" t="s">
        <v>407</v>
      </c>
      <c r="C35" s="1" t="str">
        <f>VLOOKUP(A35,'MOP Actions'!A:C,3,0)</f>
        <v>7.4 Unload truck / Receive shipments transferred from other carriers</v>
      </c>
      <c r="D35" s="1">
        <v>33</v>
      </c>
      <c r="E35" s="7" t="s">
        <v>71</v>
      </c>
      <c r="F35" s="7" t="str">
        <f t="shared" ref="F35:F66" si="1">IF(COUNTA(G35:AF35)=0,"","x")</f>
        <v>x</v>
      </c>
      <c r="P35" s="2" t="s">
        <v>218</v>
      </c>
    </row>
    <row r="36" spans="1:31" x14ac:dyDescent="0.2">
      <c r="A36" s="16">
        <v>75</v>
      </c>
      <c r="B36" s="5" t="s">
        <v>407</v>
      </c>
      <c r="C36" s="1" t="str">
        <f>VLOOKUP(A36,'MOP Actions'!A:C,3,0)</f>
        <v>7.5 Secure freight as applicable</v>
      </c>
      <c r="D36" s="1">
        <v>34</v>
      </c>
      <c r="E36" s="7" t="s">
        <v>71</v>
      </c>
      <c r="F36" s="7" t="str">
        <f t="shared" si="1"/>
        <v>x</v>
      </c>
      <c r="V36" s="2" t="s">
        <v>218</v>
      </c>
      <c r="W36" s="2" t="s">
        <v>218</v>
      </c>
      <c r="Y36" s="2" t="s">
        <v>218</v>
      </c>
    </row>
    <row r="37" spans="1:31" x14ac:dyDescent="0.2">
      <c r="A37" s="16">
        <v>76</v>
      </c>
      <c r="B37" s="5" t="s">
        <v>407</v>
      </c>
      <c r="C37" s="1" t="str">
        <f>VLOOKUP(A37,'MOP Actions'!A:C,3,0)</f>
        <v>7.6 Check Booking Information Matches Actual Freight</v>
      </c>
      <c r="D37" s="1">
        <v>35</v>
      </c>
      <c r="E37" s="7" t="s">
        <v>71</v>
      </c>
      <c r="F37" s="7" t="str">
        <f t="shared" si="1"/>
        <v/>
      </c>
    </row>
    <row r="38" spans="1:31" x14ac:dyDescent="0.2">
      <c r="A38" s="16">
        <v>81</v>
      </c>
      <c r="B38" s="5" t="s">
        <v>408</v>
      </c>
      <c r="C38" s="1" t="str">
        <f>VLOOKUP(A38,'MOP Actions'!A:C,3,0)</f>
        <v>8.1 Verify Shipment Security Cleared</v>
      </c>
      <c r="D38" s="1">
        <v>36</v>
      </c>
      <c r="E38" s="7" t="s">
        <v>71</v>
      </c>
      <c r="F38" s="7" t="str">
        <f t="shared" si="1"/>
        <v/>
      </c>
    </row>
    <row r="39" spans="1:31" x14ac:dyDescent="0.2">
      <c r="A39" s="16">
        <v>82</v>
      </c>
      <c r="B39" s="5" t="s">
        <v>408</v>
      </c>
      <c r="C39" s="1" t="str">
        <f>VLOOKUP(A39,'MOP Actions'!A:C,3,0)</f>
        <v>8.2 Perform physical ready for carriage checks</v>
      </c>
      <c r="D39" s="1">
        <v>37</v>
      </c>
      <c r="E39" s="7" t="s">
        <v>71</v>
      </c>
      <c r="F39" s="7" t="str">
        <f t="shared" si="1"/>
        <v/>
      </c>
    </row>
    <row r="40" spans="1:31" x14ac:dyDescent="0.2">
      <c r="A40" s="16">
        <v>83</v>
      </c>
      <c r="B40" s="5" t="s">
        <v>408</v>
      </c>
      <c r="C40" s="1" t="str">
        <f>VLOOKUP(A40,'MOP Actions'!A:C,3,0)</f>
        <v>8.3 Validate information to confirm Ready for Carriage</v>
      </c>
      <c r="D40" s="1">
        <v>38</v>
      </c>
      <c r="E40" s="7" t="s">
        <v>71</v>
      </c>
      <c r="F40" s="7" t="str">
        <f t="shared" si="1"/>
        <v>x</v>
      </c>
      <c r="P40" s="2" t="s">
        <v>218</v>
      </c>
    </row>
    <row r="41" spans="1:31" x14ac:dyDescent="0.2">
      <c r="A41" s="16">
        <v>91</v>
      </c>
      <c r="B41" s="5" t="s">
        <v>409</v>
      </c>
      <c r="C41" s="1" t="str">
        <f>VLOOKUP(A41,'MOP Actions'!A:C,3,0)</f>
        <v>9.1 Shipments in transit received from process 13</v>
      </c>
      <c r="D41" s="1">
        <v>39</v>
      </c>
      <c r="E41" s="7" t="s">
        <v>71</v>
      </c>
      <c r="F41" s="7" t="str">
        <f t="shared" si="1"/>
        <v>x</v>
      </c>
      <c r="P41" s="2" t="s">
        <v>218</v>
      </c>
    </row>
    <row r="42" spans="1:31" x14ac:dyDescent="0.2">
      <c r="A42" s="16">
        <v>92</v>
      </c>
      <c r="B42" s="5" t="s">
        <v>409</v>
      </c>
      <c r="C42" s="1" t="str">
        <f>VLOOKUP(A42,'MOP Actions'!A:C,3,0)</f>
        <v>9.2 Shipments in transit security cleared</v>
      </c>
      <c r="D42" s="1">
        <v>40</v>
      </c>
      <c r="E42" s="7" t="s">
        <v>71</v>
      </c>
      <c r="F42" s="7" t="str">
        <f t="shared" si="1"/>
        <v>x</v>
      </c>
      <c r="V42" s="2" t="s">
        <v>218</v>
      </c>
      <c r="W42" s="2" t="s">
        <v>218</v>
      </c>
      <c r="Y42" s="2" t="s">
        <v>218</v>
      </c>
    </row>
    <row r="43" spans="1:31" x14ac:dyDescent="0.2">
      <c r="A43" s="16">
        <v>93</v>
      </c>
      <c r="B43" s="5" t="s">
        <v>409</v>
      </c>
      <c r="C43" s="1" t="str">
        <f>VLOOKUP(A43,'MOP Actions'!A:C,3,0)</f>
        <v>9.3 Plan flight and send booking list to warehouse</v>
      </c>
      <c r="D43" s="1">
        <v>41</v>
      </c>
      <c r="E43" s="7" t="s">
        <v>71</v>
      </c>
      <c r="F43" s="7" t="str">
        <f t="shared" si="1"/>
        <v/>
      </c>
    </row>
    <row r="44" spans="1:31" x14ac:dyDescent="0.2">
      <c r="A44" s="16">
        <v>94</v>
      </c>
      <c r="B44" s="5" t="s">
        <v>409</v>
      </c>
      <c r="C44" s="1" t="str">
        <f>VLOOKUP(A44,'MOP Actions'!A:C,3,0)</f>
        <v>9.4 Collect freight and unitize as planned</v>
      </c>
      <c r="D44" s="1">
        <v>42</v>
      </c>
      <c r="E44" s="7" t="s">
        <v>71</v>
      </c>
      <c r="F44" s="7" t="str">
        <f t="shared" si="1"/>
        <v>x</v>
      </c>
      <c r="P44" s="2" t="s">
        <v>218</v>
      </c>
      <c r="AE44" s="2" t="s">
        <v>218</v>
      </c>
    </row>
    <row r="45" spans="1:31" x14ac:dyDescent="0.2">
      <c r="A45" s="16">
        <v>95</v>
      </c>
      <c r="B45" s="5" t="s">
        <v>409</v>
      </c>
      <c r="C45" s="1" t="str">
        <f>VLOOKUP(A45,'MOP Actions'!A:C,3,0)</f>
        <v>9.5 Consolidate information</v>
      </c>
      <c r="D45" s="1">
        <v>43</v>
      </c>
      <c r="E45" s="7" t="s">
        <v>71</v>
      </c>
      <c r="F45" s="7" t="str">
        <f t="shared" si="1"/>
        <v/>
      </c>
    </row>
    <row r="46" spans="1:31" x14ac:dyDescent="0.2">
      <c r="A46" s="16">
        <v>101</v>
      </c>
      <c r="B46" s="5" t="s">
        <v>410</v>
      </c>
      <c r="C46" s="1" t="str">
        <f>VLOOKUP(A46,'MOP Actions'!A:C,3,0)</f>
        <v>10.1 Move shipments from warehouse to hold area for ramp transport</v>
      </c>
      <c r="D46" s="1">
        <v>44</v>
      </c>
      <c r="E46" s="7" t="s">
        <v>705</v>
      </c>
      <c r="F46" s="7" t="str">
        <f t="shared" si="1"/>
        <v>x</v>
      </c>
      <c r="P46" s="2" t="s">
        <v>218</v>
      </c>
      <c r="AC46" s="2" t="s">
        <v>218</v>
      </c>
      <c r="AD46" s="2" t="s">
        <v>218</v>
      </c>
    </row>
    <row r="47" spans="1:31" x14ac:dyDescent="0.2">
      <c r="A47" s="16">
        <v>102</v>
      </c>
      <c r="B47" s="5" t="s">
        <v>410</v>
      </c>
      <c r="C47" s="1" t="str">
        <f>VLOOKUP(A47,'MOP Actions'!A:C,3,0)</f>
        <v>10.2 Move shipments from hold area to parking position</v>
      </c>
      <c r="D47" s="1">
        <v>45</v>
      </c>
      <c r="E47" s="7" t="s">
        <v>705</v>
      </c>
      <c r="F47" s="7" t="str">
        <f t="shared" si="1"/>
        <v>x</v>
      </c>
      <c r="P47" s="2" t="s">
        <v>218</v>
      </c>
      <c r="AC47" s="2" t="s">
        <v>218</v>
      </c>
      <c r="AD47" s="2" t="s">
        <v>218</v>
      </c>
    </row>
    <row r="48" spans="1:31" x14ac:dyDescent="0.2">
      <c r="A48" s="16">
        <v>103</v>
      </c>
      <c r="B48" s="5" t="s">
        <v>410</v>
      </c>
      <c r="C48" s="1" t="str">
        <f>VLOOKUP(A48,'MOP Actions'!A:C,3,0)</f>
        <v>10.3 Load Aircraft as per Load Plan</v>
      </c>
      <c r="D48" s="1">
        <v>46</v>
      </c>
      <c r="E48" s="7" t="s">
        <v>705</v>
      </c>
      <c r="F48" s="7" t="str">
        <f t="shared" si="1"/>
        <v>x</v>
      </c>
      <c r="P48" s="2" t="s">
        <v>218</v>
      </c>
      <c r="AC48" s="2" t="s">
        <v>218</v>
      </c>
      <c r="AD48" s="2" t="s">
        <v>218</v>
      </c>
      <c r="AE48" s="2" t="s">
        <v>218</v>
      </c>
    </row>
    <row r="49" spans="1:31" x14ac:dyDescent="0.2">
      <c r="A49" s="16">
        <v>104</v>
      </c>
      <c r="B49" s="5" t="s">
        <v>410</v>
      </c>
      <c r="C49" s="1" t="str">
        <f>VLOOKUP(A49,'MOP Actions'!A:C,3,0)</f>
        <v>10.4 Resolve Discrepancies</v>
      </c>
      <c r="D49" s="1">
        <v>47</v>
      </c>
      <c r="E49" s="7" t="s">
        <v>705</v>
      </c>
      <c r="F49" s="7" t="str">
        <f t="shared" si="1"/>
        <v/>
      </c>
    </row>
    <row r="50" spans="1:31" x14ac:dyDescent="0.2">
      <c r="A50" s="16">
        <v>105</v>
      </c>
      <c r="B50" s="5" t="s">
        <v>410</v>
      </c>
      <c r="C50" s="1" t="str">
        <f>VLOOKUP(A50,'MOP Actions'!A:C,3,0)</f>
        <v>10.5 Departure of Aircraft</v>
      </c>
      <c r="D50" s="1">
        <v>48</v>
      </c>
      <c r="E50" s="7" t="s">
        <v>71</v>
      </c>
      <c r="F50" s="7" t="str">
        <f t="shared" si="1"/>
        <v>x</v>
      </c>
      <c r="AD50" s="2" t="s">
        <v>218</v>
      </c>
    </row>
    <row r="51" spans="1:31" x14ac:dyDescent="0.2">
      <c r="A51" s="16">
        <v>111</v>
      </c>
      <c r="B51" s="5" t="s">
        <v>411</v>
      </c>
      <c r="C51" s="1" t="str">
        <f>VLOOKUP(A51,'MOP Actions'!A:C,3,0)</f>
        <v>11.1 Transmit flight and shipment information to down line stations &amp; authorities</v>
      </c>
      <c r="D51" s="1">
        <v>49</v>
      </c>
      <c r="E51" s="7" t="s">
        <v>71</v>
      </c>
      <c r="F51" s="7" t="str">
        <f t="shared" si="1"/>
        <v/>
      </c>
    </row>
    <row r="52" spans="1:31" x14ac:dyDescent="0.2">
      <c r="A52" s="16">
        <v>121</v>
      </c>
      <c r="B52" s="5" t="s">
        <v>412</v>
      </c>
      <c r="C52" s="1" t="str">
        <f>VLOOKUP(A52,'MOP Actions'!A:C,3,0)</f>
        <v>12.1 Arrive flight at destination airport</v>
      </c>
      <c r="D52" s="1">
        <v>50</v>
      </c>
      <c r="E52" s="7" t="s">
        <v>71</v>
      </c>
      <c r="F52" s="7" t="str">
        <f t="shared" si="1"/>
        <v>x</v>
      </c>
      <c r="AD52" s="2" t="s">
        <v>218</v>
      </c>
    </row>
    <row r="53" spans="1:31" x14ac:dyDescent="0.2">
      <c r="A53" s="16">
        <v>122</v>
      </c>
      <c r="B53" s="5" t="s">
        <v>412</v>
      </c>
      <c r="C53" s="1" t="str">
        <f>VLOOKUP(A53,'MOP Actions'!A:C,3,0)</f>
        <v>12.2 Unload flight</v>
      </c>
      <c r="D53" s="1">
        <v>51</v>
      </c>
      <c r="E53" s="7" t="s">
        <v>705</v>
      </c>
      <c r="F53" s="7" t="str">
        <f t="shared" si="1"/>
        <v>x</v>
      </c>
      <c r="P53" s="2" t="s">
        <v>218</v>
      </c>
    </row>
    <row r="54" spans="1:31" x14ac:dyDescent="0.2">
      <c r="A54" s="16">
        <v>123</v>
      </c>
      <c r="B54" s="5" t="s">
        <v>412</v>
      </c>
      <c r="C54" s="1" t="str">
        <f>VLOOKUP(A54,'MOP Actions'!A:C,3,0)</f>
        <v>12.3 Move shipments to appropriate facility</v>
      </c>
      <c r="D54" s="1">
        <v>52</v>
      </c>
      <c r="E54" s="7" t="s">
        <v>705</v>
      </c>
      <c r="F54" s="7" t="str">
        <f t="shared" si="1"/>
        <v>x</v>
      </c>
      <c r="P54" s="2" t="s">
        <v>218</v>
      </c>
      <c r="AD54" s="2" t="s">
        <v>218</v>
      </c>
    </row>
    <row r="55" spans="1:31" x14ac:dyDescent="0.2">
      <c r="A55" s="16">
        <v>124</v>
      </c>
      <c r="B55" s="5" t="s">
        <v>412</v>
      </c>
      <c r="C55" s="1" t="str">
        <f>VLOOKUP(A55,'MOP Actions'!A:C,3,0)</f>
        <v>12.4 Receive shipments at warehouse</v>
      </c>
      <c r="D55" s="1">
        <v>53</v>
      </c>
      <c r="E55" s="7" t="s">
        <v>71</v>
      </c>
      <c r="F55" s="7" t="str">
        <f t="shared" si="1"/>
        <v>x</v>
      </c>
      <c r="P55" s="2" t="s">
        <v>218</v>
      </c>
      <c r="AE55" s="2" t="s">
        <v>218</v>
      </c>
    </row>
    <row r="56" spans="1:31" x14ac:dyDescent="0.2">
      <c r="A56" s="16">
        <v>131</v>
      </c>
      <c r="B56" s="5" t="s">
        <v>413</v>
      </c>
      <c r="C56" s="1" t="str">
        <f>VLOOKUP(A56,'MOP Actions'!A:C,3,0)</f>
        <v>13.1 Arrive shipments at warehouse</v>
      </c>
      <c r="D56" s="1">
        <v>54</v>
      </c>
      <c r="E56" s="7" t="s">
        <v>71</v>
      </c>
      <c r="F56" s="7" t="str">
        <f t="shared" si="1"/>
        <v>x</v>
      </c>
      <c r="P56" s="2" t="s">
        <v>218</v>
      </c>
    </row>
    <row r="57" spans="1:31" x14ac:dyDescent="0.2">
      <c r="A57" s="16">
        <v>132</v>
      </c>
      <c r="B57" s="5" t="s">
        <v>413</v>
      </c>
      <c r="C57" s="1" t="str">
        <f>VLOOKUP(A57,'MOP Actions'!A:C,3,0)</f>
        <v>13.2 Move shipments in transit to appropriate location (see process 9)</v>
      </c>
      <c r="D57" s="1">
        <v>55</v>
      </c>
      <c r="E57" s="7" t="s">
        <v>71</v>
      </c>
      <c r="F57" s="7" t="str">
        <f t="shared" si="1"/>
        <v>x</v>
      </c>
      <c r="P57" s="2" t="s">
        <v>218</v>
      </c>
    </row>
    <row r="58" spans="1:31" x14ac:dyDescent="0.2">
      <c r="A58" s="16">
        <v>133</v>
      </c>
      <c r="B58" s="5" t="s">
        <v>413</v>
      </c>
      <c r="C58" s="1" t="str">
        <f>VLOOKUP(A58,'MOP Actions'!A:C,3,0)</f>
        <v>13.3 Move shipments to be transferred to other carrier</v>
      </c>
      <c r="D58" s="1">
        <v>56</v>
      </c>
      <c r="E58" s="7" t="s">
        <v>71</v>
      </c>
      <c r="F58" s="7" t="str">
        <f t="shared" si="1"/>
        <v>x</v>
      </c>
      <c r="P58" s="2" t="s">
        <v>218</v>
      </c>
    </row>
    <row r="59" spans="1:31" x14ac:dyDescent="0.2">
      <c r="A59" s="16">
        <v>141</v>
      </c>
      <c r="B59" s="5" t="s">
        <v>414</v>
      </c>
      <c r="C59" s="1" t="str">
        <f>VLOOKUP(A59,'MOP Actions'!A:C,3,0)</f>
        <v>14.1 Store Freight for Import</v>
      </c>
      <c r="D59" s="1">
        <v>57</v>
      </c>
      <c r="E59" s="7" t="s">
        <v>71</v>
      </c>
      <c r="F59" s="7" t="str">
        <f t="shared" si="1"/>
        <v>x</v>
      </c>
      <c r="P59" s="2" t="s">
        <v>218</v>
      </c>
    </row>
    <row r="60" spans="1:31" x14ac:dyDescent="0.2">
      <c r="A60" s="16">
        <v>142</v>
      </c>
      <c r="B60" s="5" t="s">
        <v>414</v>
      </c>
      <c r="C60" s="1" t="str">
        <f>VLOOKUP(A60,'MOP Actions'!A:C,3,0)</f>
        <v>14.2 Notify Forwarder Freight and Information On Hand at Destination</v>
      </c>
      <c r="D60" s="1">
        <v>58</v>
      </c>
      <c r="E60" s="7" t="s">
        <v>71</v>
      </c>
      <c r="F60" s="7" t="str">
        <f t="shared" si="1"/>
        <v>x</v>
      </c>
      <c r="P60" s="2" t="s">
        <v>218</v>
      </c>
    </row>
    <row r="61" spans="1:31" x14ac:dyDescent="0.2">
      <c r="A61" s="16">
        <v>143</v>
      </c>
      <c r="B61" s="5" t="s">
        <v>414</v>
      </c>
      <c r="C61" s="1" t="str">
        <f>VLOOKUP(A61,'MOP Actions'!A:C,3,0)</f>
        <v>14.3 Hand over of Documents (Information) to Forwarder</v>
      </c>
      <c r="D61" s="1">
        <v>59</v>
      </c>
      <c r="E61" s="7" t="s">
        <v>71</v>
      </c>
      <c r="F61" s="7" t="str">
        <f t="shared" si="1"/>
        <v/>
      </c>
    </row>
    <row r="62" spans="1:31" x14ac:dyDescent="0.2">
      <c r="A62" s="16">
        <v>151</v>
      </c>
      <c r="B62" s="5" t="s">
        <v>415</v>
      </c>
      <c r="C62" s="1" t="str">
        <f>VLOOKUP(A62,'MOP Actions'!A:C,3,0)</f>
        <v>15.1 Check customs release status</v>
      </c>
      <c r="D62" s="1">
        <v>60</v>
      </c>
      <c r="E62" s="7" t="s">
        <v>71</v>
      </c>
      <c r="F62" s="7" t="str">
        <f t="shared" si="1"/>
        <v>x</v>
      </c>
      <c r="K62" s="2" t="s">
        <v>218</v>
      </c>
    </row>
    <row r="63" spans="1:31" x14ac:dyDescent="0.2">
      <c r="A63" s="16">
        <v>152</v>
      </c>
      <c r="B63" s="5" t="s">
        <v>415</v>
      </c>
      <c r="C63" s="1" t="str">
        <f>VLOOKUP(A63,'MOP Actions'!A:C,3,0)</f>
        <v>15.2 Prepare freight for handover</v>
      </c>
      <c r="D63" s="1">
        <v>61</v>
      </c>
      <c r="E63" s="7" t="s">
        <v>71</v>
      </c>
      <c r="F63" s="7" t="str">
        <f t="shared" si="1"/>
        <v>x</v>
      </c>
      <c r="P63" s="2" t="s">
        <v>218</v>
      </c>
    </row>
    <row r="64" spans="1:31" x14ac:dyDescent="0.2">
      <c r="A64" s="16">
        <v>153</v>
      </c>
      <c r="B64" s="5" t="s">
        <v>415</v>
      </c>
      <c r="C64" s="1" t="str">
        <f>VLOOKUP(A64,'MOP Actions'!A:C,3,0)</f>
        <v>15.3 Handover freight to forwarder</v>
      </c>
      <c r="D64" s="1">
        <v>62</v>
      </c>
      <c r="E64" s="7" t="s">
        <v>71</v>
      </c>
      <c r="F64" s="7" t="str">
        <f t="shared" si="1"/>
        <v>x</v>
      </c>
      <c r="P64" s="2" t="s">
        <v>218</v>
      </c>
      <c r="AC64" s="2" t="s">
        <v>218</v>
      </c>
      <c r="AD64" s="2" t="s">
        <v>218</v>
      </c>
    </row>
    <row r="65" spans="1:34" x14ac:dyDescent="0.2">
      <c r="A65" s="16">
        <v>161</v>
      </c>
      <c r="B65" s="5" t="s">
        <v>416</v>
      </c>
      <c r="C65" s="1" t="str">
        <f>VLOOKUP(A65,'MOP Actions'!A:C,3,0)</f>
        <v>16.1 Depart freight for forwarder hub</v>
      </c>
      <c r="D65" s="1">
        <v>63</v>
      </c>
      <c r="E65" s="7" t="s">
        <v>443</v>
      </c>
      <c r="F65" s="7" t="str">
        <f t="shared" si="1"/>
        <v>x</v>
      </c>
      <c r="P65" s="2" t="s">
        <v>218</v>
      </c>
      <c r="AD65" s="2" t="s">
        <v>218</v>
      </c>
      <c r="AH65" s="89"/>
    </row>
    <row r="66" spans="1:34" x14ac:dyDescent="0.2">
      <c r="A66" s="16">
        <v>162</v>
      </c>
      <c r="B66" s="5" t="s">
        <v>416</v>
      </c>
      <c r="C66" s="1" t="str">
        <f>VLOOKUP(A66,'MOP Actions'!A:C,3,0)</f>
        <v>16.2 Arrive/unload truck at forwarder hub</v>
      </c>
      <c r="D66" s="1">
        <v>64</v>
      </c>
      <c r="E66" s="7" t="s">
        <v>443</v>
      </c>
      <c r="F66" s="7" t="str">
        <f t="shared" si="1"/>
        <v>x</v>
      </c>
      <c r="P66" s="2" t="s">
        <v>218</v>
      </c>
      <c r="AC66" s="2" t="s">
        <v>218</v>
      </c>
      <c r="AD66" s="2" t="s">
        <v>218</v>
      </c>
      <c r="AE66" s="2" t="s">
        <v>218</v>
      </c>
      <c r="AH66" s="90"/>
    </row>
    <row r="67" spans="1:34" x14ac:dyDescent="0.2">
      <c r="A67" s="16">
        <v>163</v>
      </c>
      <c r="B67" s="5" t="s">
        <v>416</v>
      </c>
      <c r="C67" s="1" t="str">
        <f>VLOOKUP(A67,'MOP Actions'!A:C,3,0)</f>
        <v>16.3 Check shipment details against expected (after breakdown)</v>
      </c>
      <c r="D67" s="1">
        <v>65</v>
      </c>
      <c r="E67" s="7" t="s">
        <v>443</v>
      </c>
      <c r="F67" s="7" t="str">
        <f t="shared" ref="F67" si="2">IF(COUNTA(G67:AF67)=0,"","x")</f>
        <v>x</v>
      </c>
      <c r="P67" s="2" t="s">
        <v>218</v>
      </c>
      <c r="AH67" s="90"/>
    </row>
    <row r="68" spans="1:34" x14ac:dyDescent="0.2">
      <c r="A68" s="16">
        <v>164</v>
      </c>
      <c r="B68" s="5" t="s">
        <v>416</v>
      </c>
      <c r="C68" s="1" t="str">
        <f>VLOOKUP(A68,'MOP Actions'!A:C,3,0)</f>
        <v>16.4 Resolve discrepancies</v>
      </c>
      <c r="D68" s="1">
        <v>66</v>
      </c>
      <c r="E68" s="7" t="s">
        <v>443</v>
      </c>
      <c r="F68" s="7" t="str">
        <f t="shared" ref="F68:F80" si="3">IF(COUNTA(G68:AF68)=0,"","x")</f>
        <v/>
      </c>
      <c r="AH68" s="89"/>
    </row>
    <row r="69" spans="1:34" x14ac:dyDescent="0.2">
      <c r="A69" s="16">
        <v>165</v>
      </c>
      <c r="B69" s="5" t="s">
        <v>416</v>
      </c>
      <c r="C69" s="1" t="str">
        <f>VLOOKUP(A69,'MOP Actions'!A:C,3,0)</f>
        <v>16.5 Issue loading list for on carriage or delivery</v>
      </c>
      <c r="D69" s="1">
        <v>67</v>
      </c>
      <c r="E69" s="7" t="s">
        <v>443</v>
      </c>
      <c r="F69" s="7" t="str">
        <f t="shared" si="3"/>
        <v>x</v>
      </c>
      <c r="P69" s="2" t="s">
        <v>218</v>
      </c>
      <c r="AC69" s="2" t="s">
        <v>218</v>
      </c>
      <c r="AD69" s="2" t="s">
        <v>218</v>
      </c>
      <c r="AH69" s="89"/>
    </row>
    <row r="70" spans="1:34" x14ac:dyDescent="0.2">
      <c r="A70" s="16">
        <v>171</v>
      </c>
      <c r="B70" s="5" t="s">
        <v>417</v>
      </c>
      <c r="C70" s="1" t="str">
        <f>VLOOKUP(A70,'MOP Actions'!A:C,3,0)</f>
        <v>17.1 Depart truck to forwarder branch facility</v>
      </c>
      <c r="D70" s="1">
        <v>68</v>
      </c>
      <c r="E70" s="7" t="s">
        <v>443</v>
      </c>
      <c r="F70" s="7" t="str">
        <f t="shared" si="3"/>
        <v>x</v>
      </c>
      <c r="AD70" s="2" t="s">
        <v>218</v>
      </c>
      <c r="AH70" s="90"/>
    </row>
    <row r="71" spans="1:34" x14ac:dyDescent="0.2">
      <c r="A71" s="16">
        <v>172</v>
      </c>
      <c r="B71" s="5" t="s">
        <v>417</v>
      </c>
      <c r="C71" s="1" t="str">
        <f>VLOOKUP(A71,'MOP Actions'!A:C,3,0)</f>
        <v>17.2 Arrive/unload truck at forwarder branch facility</v>
      </c>
      <c r="D71" s="1">
        <v>69</v>
      </c>
      <c r="E71" s="7" t="s">
        <v>443</v>
      </c>
      <c r="F71" s="7" t="str">
        <f t="shared" si="3"/>
        <v>x</v>
      </c>
      <c r="P71" s="2" t="s">
        <v>218</v>
      </c>
      <c r="AD71" s="2" t="s">
        <v>218</v>
      </c>
      <c r="AH71" s="90"/>
    </row>
    <row r="72" spans="1:34" x14ac:dyDescent="0.2">
      <c r="A72" s="16">
        <v>173</v>
      </c>
      <c r="B72" s="5" t="s">
        <v>417</v>
      </c>
      <c r="C72" s="1" t="str">
        <f>VLOOKUP(A72,'MOP Actions'!A:C,3,0)</f>
        <v>17.3 Check/verify physical integrity of truckload</v>
      </c>
      <c r="D72" s="1">
        <v>70</v>
      </c>
      <c r="E72" s="7" t="s">
        <v>443</v>
      </c>
      <c r="F72" s="7" t="str">
        <f t="shared" si="3"/>
        <v/>
      </c>
      <c r="AH72" s="89"/>
    </row>
    <row r="73" spans="1:34" x14ac:dyDescent="0.2">
      <c r="A73" s="16">
        <v>173</v>
      </c>
      <c r="B73" s="5" t="s">
        <v>417</v>
      </c>
      <c r="C73" s="1" t="str">
        <f>VLOOKUP(A73,'MOP Actions'!A:C,3,0)</f>
        <v>17.3 Check/verify physical integrity of truckload</v>
      </c>
      <c r="D73" s="1">
        <v>71</v>
      </c>
      <c r="E73" s="7" t="s">
        <v>443</v>
      </c>
      <c r="F73" s="7" t="str">
        <f t="shared" si="3"/>
        <v/>
      </c>
      <c r="AH73" s="89"/>
    </row>
    <row r="74" spans="1:34" x14ac:dyDescent="0.2">
      <c r="A74" s="16">
        <v>181</v>
      </c>
      <c r="B74" s="5" t="s">
        <v>418</v>
      </c>
      <c r="C74" s="1" t="str">
        <f>VLOOKUP(A74,'MOP Actions'!A:C,3,0)</f>
        <v>18.1 Contact customer for handover instructions</v>
      </c>
      <c r="D74" s="1">
        <v>72</v>
      </c>
      <c r="E74" s="7" t="s">
        <v>443</v>
      </c>
      <c r="F74" s="7" t="str">
        <f t="shared" si="3"/>
        <v>x</v>
      </c>
      <c r="P74" s="2" t="s">
        <v>218</v>
      </c>
      <c r="Z74" s="2" t="s">
        <v>218</v>
      </c>
      <c r="AH74" s="90"/>
    </row>
    <row r="75" spans="1:34" x14ac:dyDescent="0.2">
      <c r="A75" s="16">
        <v>182</v>
      </c>
      <c r="B75" s="5" t="s">
        <v>418</v>
      </c>
      <c r="C75" s="1" t="str">
        <f>VLOOKUP(A75,'MOP Actions'!A:C,3,0)</f>
        <v>18.2 Pick-up freight by customer</v>
      </c>
      <c r="D75" s="1">
        <v>73</v>
      </c>
      <c r="E75" s="7" t="s">
        <v>443</v>
      </c>
      <c r="F75" s="7" t="str">
        <f t="shared" si="3"/>
        <v>x</v>
      </c>
      <c r="K75" s="2" t="s">
        <v>218</v>
      </c>
      <c r="P75" s="2" t="s">
        <v>218</v>
      </c>
      <c r="AH75" s="90"/>
    </row>
    <row r="76" spans="1:34" x14ac:dyDescent="0.2">
      <c r="A76" s="16">
        <v>183</v>
      </c>
      <c r="B76" s="5" t="s">
        <v>418</v>
      </c>
      <c r="C76" s="1" t="str">
        <f>VLOOKUP(A76,'MOP Actions'!A:C,3,0)</f>
        <v>18.3 Issue loading list for truck to consignee/load truck</v>
      </c>
      <c r="D76" s="1">
        <v>74</v>
      </c>
      <c r="E76" s="7" t="s">
        <v>443</v>
      </c>
      <c r="F76" s="7" t="str">
        <f t="shared" si="3"/>
        <v>x</v>
      </c>
      <c r="P76" s="2" t="s">
        <v>218</v>
      </c>
      <c r="AC76" s="2" t="s">
        <v>218</v>
      </c>
      <c r="AD76" s="2" t="s">
        <v>218</v>
      </c>
      <c r="AH76" s="89"/>
    </row>
    <row r="77" spans="1:34" x14ac:dyDescent="0.2">
      <c r="A77" s="16">
        <v>184</v>
      </c>
      <c r="B77" s="5" t="s">
        <v>418</v>
      </c>
      <c r="C77" s="1" t="str">
        <f>VLOOKUP(A77,'MOP Actions'!A:C,3,0)</f>
        <v>18.4 Depart truck from forwarder branch facility to consignee</v>
      </c>
      <c r="D77" s="1">
        <v>75</v>
      </c>
      <c r="E77" s="7" t="s">
        <v>443</v>
      </c>
      <c r="F77" s="7" t="str">
        <f t="shared" si="3"/>
        <v>x</v>
      </c>
      <c r="AD77" s="2" t="s">
        <v>218</v>
      </c>
      <c r="AH77" s="89"/>
    </row>
    <row r="78" spans="1:34" x14ac:dyDescent="0.2">
      <c r="A78" s="16">
        <v>191</v>
      </c>
      <c r="B78" s="5" t="s">
        <v>419</v>
      </c>
      <c r="C78" s="1" t="str">
        <f>VLOOKUP(A78,'MOP Actions'!A:C,3,0)</f>
        <v>19.1 Make delivery &amp; capture POD data</v>
      </c>
      <c r="D78" s="1">
        <v>76</v>
      </c>
      <c r="E78" s="7" t="s">
        <v>729</v>
      </c>
      <c r="F78" s="7" t="str">
        <f t="shared" si="3"/>
        <v>x</v>
      </c>
      <c r="P78" s="2" t="s">
        <v>218</v>
      </c>
      <c r="AD78" s="2" t="s">
        <v>218</v>
      </c>
      <c r="AH78" s="90"/>
    </row>
    <row r="79" spans="1:34" x14ac:dyDescent="0.2">
      <c r="A79" s="16">
        <v>192</v>
      </c>
      <c r="B79" s="5" t="s">
        <v>419</v>
      </c>
      <c r="C79" s="1" t="str">
        <f>VLOOKUP(A79,'MOP Actions'!A:C,3,0)</f>
        <v>19.2 Upload POD information to system</v>
      </c>
      <c r="D79" s="1">
        <v>77</v>
      </c>
      <c r="E79" s="7" t="s">
        <v>729</v>
      </c>
      <c r="F79" s="7" t="str">
        <f t="shared" si="3"/>
        <v/>
      </c>
      <c r="AH79" s="90"/>
    </row>
    <row r="80" spans="1:34" x14ac:dyDescent="0.2">
      <c r="A80" s="16">
        <v>193</v>
      </c>
      <c r="B80" s="5" t="s">
        <v>419</v>
      </c>
      <c r="C80" s="1" t="str">
        <f>VLOOKUP(A80,'MOP Actions'!A:C,3,0)</f>
        <v>19.3 Discrepancy reports produced and resolved</v>
      </c>
      <c r="D80" s="1">
        <v>78</v>
      </c>
      <c r="E80" s="7" t="s">
        <v>729</v>
      </c>
      <c r="F80" s="7" t="str">
        <f t="shared" si="3"/>
        <v/>
      </c>
      <c r="AH80" s="90"/>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116EE-1A74-4A1C-991B-807D4BA3991F}">
  <sheetPr codeName="Sheet18">
    <tabColor rgb="FFFFFF00"/>
  </sheetPr>
  <dimension ref="A1:E80"/>
  <sheetViews>
    <sheetView showGridLines="0" zoomScale="85" zoomScaleNormal="85" workbookViewId="0">
      <pane xSplit="3" ySplit="2" topLeftCell="D67" activePane="bottomRight" state="frozen"/>
      <selection activeCell="I10" sqref="I10"/>
      <selection pane="topRight" activeCell="I10" sqref="I10"/>
      <selection pane="bottomLeft" activeCell="I10" sqref="I10"/>
      <selection pane="bottomRight" activeCell="D80" sqref="D80"/>
    </sheetView>
  </sheetViews>
  <sheetFormatPr defaultColWidth="8.7109375" defaultRowHeight="12.75" x14ac:dyDescent="0.2"/>
  <cols>
    <col min="1" max="1" width="1.5703125" style="16" customWidth="1"/>
    <col min="2" max="2" width="33.7109375" style="71" customWidth="1"/>
    <col min="3" max="3" width="51.85546875" style="71" customWidth="1"/>
    <col min="4" max="4" width="130.5703125" style="15" customWidth="1"/>
    <col min="5" max="5" width="61.140625" style="1" customWidth="1"/>
    <col min="6" max="16384" width="8.7109375" style="1"/>
  </cols>
  <sheetData>
    <row r="1" spans="1:5" ht="4.5" customHeight="1" x14ac:dyDescent="0.2"/>
    <row r="2" spans="1:5" x14ac:dyDescent="0.2">
      <c r="B2" s="72" t="s">
        <v>420</v>
      </c>
      <c r="C2" s="72" t="s">
        <v>421</v>
      </c>
      <c r="D2" s="74" t="s">
        <v>704</v>
      </c>
    </row>
    <row r="3" spans="1:5" ht="114.75" x14ac:dyDescent="0.2">
      <c r="A3" s="16">
        <v>11</v>
      </c>
      <c r="B3" s="73" t="s">
        <v>401</v>
      </c>
      <c r="C3" s="71" t="s">
        <v>714</v>
      </c>
      <c r="D3" s="76" t="s">
        <v>738</v>
      </c>
      <c r="E3" s="91"/>
    </row>
    <row r="4" spans="1:5" x14ac:dyDescent="0.2">
      <c r="A4" s="16">
        <v>12</v>
      </c>
      <c r="B4" s="73" t="s">
        <v>401</v>
      </c>
      <c r="C4" s="71" t="s">
        <v>715</v>
      </c>
      <c r="D4" s="75" t="s">
        <v>730</v>
      </c>
      <c r="E4" s="91"/>
    </row>
    <row r="5" spans="1:5" ht="114.75" x14ac:dyDescent="0.2">
      <c r="A5" s="16">
        <v>13</v>
      </c>
      <c r="B5" s="73" t="s">
        <v>401</v>
      </c>
      <c r="C5" s="71" t="s">
        <v>344</v>
      </c>
      <c r="D5" s="76" t="s">
        <v>739</v>
      </c>
      <c r="E5" s="91"/>
    </row>
    <row r="6" spans="1:5" x14ac:dyDescent="0.2">
      <c r="A6" s="16">
        <v>14</v>
      </c>
      <c r="B6" s="73" t="s">
        <v>401</v>
      </c>
      <c r="C6" s="71" t="s">
        <v>345</v>
      </c>
      <c r="D6" s="76" t="s">
        <v>740</v>
      </c>
      <c r="E6" s="91"/>
    </row>
    <row r="7" spans="1:5" ht="25.5" x14ac:dyDescent="0.2">
      <c r="A7" s="16">
        <v>15</v>
      </c>
      <c r="B7" s="73" t="s">
        <v>401</v>
      </c>
      <c r="C7" s="71" t="s">
        <v>346</v>
      </c>
      <c r="D7" s="94" t="s">
        <v>741</v>
      </c>
      <c r="E7" s="91"/>
    </row>
    <row r="8" spans="1:5" x14ac:dyDescent="0.2">
      <c r="A8" s="16">
        <v>16</v>
      </c>
      <c r="B8" s="73" t="s">
        <v>401</v>
      </c>
      <c r="C8" s="71" t="s">
        <v>347</v>
      </c>
      <c r="D8" s="75" t="s">
        <v>742</v>
      </c>
      <c r="E8" s="91"/>
    </row>
    <row r="9" spans="1:5" x14ac:dyDescent="0.2">
      <c r="A9" s="16">
        <v>17</v>
      </c>
      <c r="B9" s="73" t="s">
        <v>401</v>
      </c>
      <c r="C9" s="71" t="s">
        <v>348</v>
      </c>
      <c r="D9" s="75" t="s">
        <v>731</v>
      </c>
      <c r="E9" s="91"/>
    </row>
    <row r="10" spans="1:5" x14ac:dyDescent="0.2">
      <c r="A10" s="16">
        <v>21</v>
      </c>
      <c r="B10" s="73" t="s">
        <v>402</v>
      </c>
      <c r="C10" s="71" t="s">
        <v>349</v>
      </c>
      <c r="D10" s="75" t="s">
        <v>732</v>
      </c>
      <c r="E10" s="91"/>
    </row>
    <row r="11" spans="1:5" ht="38.25" x14ac:dyDescent="0.2">
      <c r="A11" s="16">
        <v>22</v>
      </c>
      <c r="B11" s="73" t="s">
        <v>402</v>
      </c>
      <c r="C11" s="71" t="s">
        <v>350</v>
      </c>
      <c r="D11" s="94" t="s">
        <v>745</v>
      </c>
      <c r="E11" s="91"/>
    </row>
    <row r="12" spans="1:5" ht="38.25" x14ac:dyDescent="0.2">
      <c r="A12" s="16">
        <v>23</v>
      </c>
      <c r="B12" s="73" t="s">
        <v>402</v>
      </c>
      <c r="C12" s="71" t="s">
        <v>351</v>
      </c>
      <c r="D12" s="76" t="s">
        <v>743</v>
      </c>
      <c r="E12" s="91"/>
    </row>
    <row r="13" spans="1:5" ht="54.75" customHeight="1" x14ac:dyDescent="0.2">
      <c r="A13" s="16">
        <v>31</v>
      </c>
      <c r="B13" s="73" t="s">
        <v>403</v>
      </c>
      <c r="C13" s="71" t="s">
        <v>716</v>
      </c>
      <c r="D13" s="76" t="s">
        <v>746</v>
      </c>
      <c r="E13" s="91"/>
    </row>
    <row r="14" spans="1:5" ht="25.5" x14ac:dyDescent="0.2">
      <c r="A14" s="16">
        <v>32</v>
      </c>
      <c r="B14" s="73" t="s">
        <v>403</v>
      </c>
      <c r="C14" s="71" t="s">
        <v>352</v>
      </c>
      <c r="D14" s="75"/>
      <c r="E14" s="91"/>
    </row>
    <row r="15" spans="1:5" ht="25.5" x14ac:dyDescent="0.2">
      <c r="A15" s="16">
        <v>33</v>
      </c>
      <c r="B15" s="73" t="s">
        <v>403</v>
      </c>
      <c r="C15" s="71" t="s">
        <v>717</v>
      </c>
      <c r="D15" s="75" t="s">
        <v>744</v>
      </c>
      <c r="E15" s="91"/>
    </row>
    <row r="16" spans="1:5" ht="25.5" x14ac:dyDescent="0.2">
      <c r="A16" s="16">
        <v>34</v>
      </c>
      <c r="B16" s="73" t="s">
        <v>403</v>
      </c>
      <c r="C16" s="71" t="s">
        <v>353</v>
      </c>
      <c r="D16" s="93" t="s">
        <v>744</v>
      </c>
      <c r="E16" s="91"/>
    </row>
    <row r="17" spans="1:4" ht="25.5" x14ac:dyDescent="0.2">
      <c r="A17" s="16">
        <v>35</v>
      </c>
      <c r="B17" s="73" t="s">
        <v>403</v>
      </c>
      <c r="C17" s="71" t="s">
        <v>457</v>
      </c>
      <c r="D17" s="76" t="s">
        <v>733</v>
      </c>
    </row>
    <row r="18" spans="1:4" ht="76.5" x14ac:dyDescent="0.2">
      <c r="A18" s="16">
        <v>36</v>
      </c>
      <c r="B18" s="73" t="s">
        <v>403</v>
      </c>
      <c r="C18" s="71" t="s">
        <v>354</v>
      </c>
      <c r="D18" s="76" t="s">
        <v>747</v>
      </c>
    </row>
    <row r="19" spans="1:4" x14ac:dyDescent="0.2">
      <c r="A19" s="16">
        <v>41</v>
      </c>
      <c r="B19" s="73" t="s">
        <v>404</v>
      </c>
      <c r="C19" s="71" t="s">
        <v>355</v>
      </c>
      <c r="D19" s="75" t="s">
        <v>718</v>
      </c>
    </row>
    <row r="20" spans="1:4" ht="25.5" x14ac:dyDescent="0.2">
      <c r="A20" s="16">
        <v>42</v>
      </c>
      <c r="B20" s="73" t="s">
        <v>404</v>
      </c>
      <c r="C20" s="71" t="s">
        <v>719</v>
      </c>
      <c r="D20" s="76" t="s">
        <v>749</v>
      </c>
    </row>
    <row r="21" spans="1:4" ht="25.5" x14ac:dyDescent="0.2">
      <c r="A21" s="16">
        <v>43</v>
      </c>
      <c r="B21" s="73" t="s">
        <v>404</v>
      </c>
      <c r="C21" s="71" t="s">
        <v>720</v>
      </c>
      <c r="D21" s="94" t="s">
        <v>750</v>
      </c>
    </row>
    <row r="22" spans="1:4" ht="25.5" x14ac:dyDescent="0.2">
      <c r="A22" s="16">
        <v>51</v>
      </c>
      <c r="B22" s="73" t="s">
        <v>405</v>
      </c>
      <c r="C22" s="71" t="s">
        <v>721</v>
      </c>
      <c r="D22" s="76" t="s">
        <v>748</v>
      </c>
    </row>
    <row r="23" spans="1:4" x14ac:dyDescent="0.2">
      <c r="A23" s="16">
        <v>52</v>
      </c>
      <c r="B23" s="73" t="s">
        <v>405</v>
      </c>
      <c r="C23" s="71" t="s">
        <v>356</v>
      </c>
      <c r="D23" s="75"/>
    </row>
    <row r="24" spans="1:4" ht="51" x14ac:dyDescent="0.2">
      <c r="A24" s="16">
        <v>53</v>
      </c>
      <c r="B24" s="73" t="s">
        <v>405</v>
      </c>
      <c r="C24" s="71" t="s">
        <v>357</v>
      </c>
      <c r="D24" s="76" t="s">
        <v>751</v>
      </c>
    </row>
    <row r="25" spans="1:4" x14ac:dyDescent="0.2">
      <c r="A25" s="16">
        <v>54</v>
      </c>
      <c r="B25" s="73" t="s">
        <v>405</v>
      </c>
      <c r="C25" s="71" t="s">
        <v>358</v>
      </c>
      <c r="D25" s="75" t="s">
        <v>734</v>
      </c>
    </row>
    <row r="26" spans="1:4" x14ac:dyDescent="0.2">
      <c r="A26" s="16">
        <v>55</v>
      </c>
      <c r="B26" s="73" t="s">
        <v>405</v>
      </c>
      <c r="C26" s="71" t="s">
        <v>359</v>
      </c>
      <c r="D26" s="75"/>
    </row>
    <row r="27" spans="1:4" ht="38.25" x14ac:dyDescent="0.2">
      <c r="A27" s="16">
        <v>56</v>
      </c>
      <c r="B27" s="73" t="s">
        <v>405</v>
      </c>
      <c r="C27" s="71" t="s">
        <v>360</v>
      </c>
      <c r="D27" s="76" t="s">
        <v>752</v>
      </c>
    </row>
    <row r="28" spans="1:4" ht="25.5" x14ac:dyDescent="0.2">
      <c r="A28" s="16">
        <v>61</v>
      </c>
      <c r="B28" s="73" t="s">
        <v>406</v>
      </c>
      <c r="C28" s="71" t="s">
        <v>361</v>
      </c>
      <c r="D28" s="76" t="s">
        <v>754</v>
      </c>
    </row>
    <row r="29" spans="1:4" ht="25.5" x14ac:dyDescent="0.2">
      <c r="A29" s="16">
        <v>62</v>
      </c>
      <c r="B29" s="73" t="s">
        <v>406</v>
      </c>
      <c r="C29" s="71" t="s">
        <v>722</v>
      </c>
      <c r="D29" s="75" t="s">
        <v>753</v>
      </c>
    </row>
    <row r="30" spans="1:4" x14ac:dyDescent="0.2">
      <c r="A30" s="16">
        <v>63</v>
      </c>
      <c r="B30" s="73" t="s">
        <v>406</v>
      </c>
      <c r="C30" s="71" t="s">
        <v>362</v>
      </c>
      <c r="D30" s="75" t="s">
        <v>755</v>
      </c>
    </row>
    <row r="31" spans="1:4" x14ac:dyDescent="0.2">
      <c r="A31" s="16">
        <v>64</v>
      </c>
      <c r="B31" s="73" t="s">
        <v>406</v>
      </c>
      <c r="C31" s="71" t="s">
        <v>363</v>
      </c>
      <c r="D31" s="75" t="s">
        <v>756</v>
      </c>
    </row>
    <row r="32" spans="1:4" x14ac:dyDescent="0.2">
      <c r="A32" s="16">
        <v>71</v>
      </c>
      <c r="B32" s="73" t="s">
        <v>407</v>
      </c>
      <c r="C32" s="71" t="s">
        <v>364</v>
      </c>
      <c r="D32" s="75" t="s">
        <v>735</v>
      </c>
    </row>
    <row r="33" spans="1:4" ht="51" x14ac:dyDescent="0.2">
      <c r="A33" s="16">
        <v>72</v>
      </c>
      <c r="B33" s="73" t="s">
        <v>407</v>
      </c>
      <c r="C33" s="71" t="s">
        <v>365</v>
      </c>
      <c r="D33" s="94" t="s">
        <v>757</v>
      </c>
    </row>
    <row r="34" spans="1:4" x14ac:dyDescent="0.2">
      <c r="A34" s="16">
        <v>73</v>
      </c>
      <c r="B34" s="73" t="s">
        <v>407</v>
      </c>
      <c r="C34" s="71" t="s">
        <v>366</v>
      </c>
      <c r="D34" s="75" t="s">
        <v>758</v>
      </c>
    </row>
    <row r="35" spans="1:4" ht="25.5" x14ac:dyDescent="0.2">
      <c r="A35" s="16">
        <v>74</v>
      </c>
      <c r="B35" s="73" t="s">
        <v>407</v>
      </c>
      <c r="C35" s="71" t="s">
        <v>367</v>
      </c>
      <c r="D35" s="75" t="s">
        <v>759</v>
      </c>
    </row>
    <row r="36" spans="1:4" x14ac:dyDescent="0.2">
      <c r="A36" s="16">
        <v>75</v>
      </c>
      <c r="B36" s="73" t="s">
        <v>407</v>
      </c>
      <c r="C36" s="71" t="s">
        <v>368</v>
      </c>
      <c r="D36" s="75" t="s">
        <v>710</v>
      </c>
    </row>
    <row r="37" spans="1:4" x14ac:dyDescent="0.2">
      <c r="A37" s="16">
        <v>76</v>
      </c>
      <c r="B37" s="73" t="s">
        <v>407</v>
      </c>
      <c r="C37" s="71" t="s">
        <v>454</v>
      </c>
      <c r="D37" s="75" t="s">
        <v>760</v>
      </c>
    </row>
    <row r="38" spans="1:4" x14ac:dyDescent="0.2">
      <c r="A38" s="16">
        <v>81</v>
      </c>
      <c r="B38" s="73" t="s">
        <v>408</v>
      </c>
      <c r="C38" s="71" t="s">
        <v>369</v>
      </c>
      <c r="D38" s="75"/>
    </row>
    <row r="39" spans="1:4" x14ac:dyDescent="0.2">
      <c r="A39" s="16">
        <v>82</v>
      </c>
      <c r="B39" s="73" t="s">
        <v>408</v>
      </c>
      <c r="C39" s="71" t="s">
        <v>370</v>
      </c>
      <c r="D39" s="75"/>
    </row>
    <row r="40" spans="1:4" x14ac:dyDescent="0.2">
      <c r="A40" s="16">
        <v>83</v>
      </c>
      <c r="B40" s="73" t="s">
        <v>408</v>
      </c>
      <c r="C40" s="71" t="s">
        <v>371</v>
      </c>
      <c r="D40" s="75" t="s">
        <v>761</v>
      </c>
    </row>
    <row r="41" spans="1:4" ht="51" x14ac:dyDescent="0.2">
      <c r="A41" s="16">
        <v>91</v>
      </c>
      <c r="B41" s="73" t="s">
        <v>409</v>
      </c>
      <c r="C41" s="71" t="s">
        <v>372</v>
      </c>
      <c r="D41" s="94" t="s">
        <v>762</v>
      </c>
    </row>
    <row r="42" spans="1:4" x14ac:dyDescent="0.2">
      <c r="A42" s="16">
        <v>92</v>
      </c>
      <c r="B42" s="73" t="s">
        <v>409</v>
      </c>
      <c r="C42" s="71" t="s">
        <v>373</v>
      </c>
      <c r="D42" s="75" t="s">
        <v>763</v>
      </c>
    </row>
    <row r="43" spans="1:4" x14ac:dyDescent="0.2">
      <c r="A43" s="16">
        <v>93</v>
      </c>
      <c r="B43" s="73" t="s">
        <v>409</v>
      </c>
      <c r="C43" s="71" t="s">
        <v>374</v>
      </c>
      <c r="D43" s="75" t="s">
        <v>764</v>
      </c>
    </row>
    <row r="44" spans="1:4" x14ac:dyDescent="0.2">
      <c r="A44" s="16">
        <v>94</v>
      </c>
      <c r="B44" s="73" t="s">
        <v>409</v>
      </c>
      <c r="C44" s="71" t="s">
        <v>375</v>
      </c>
      <c r="D44" s="75" t="s">
        <v>711</v>
      </c>
    </row>
    <row r="45" spans="1:4" x14ac:dyDescent="0.2">
      <c r="A45" s="16">
        <v>95</v>
      </c>
      <c r="B45" s="73" t="s">
        <v>409</v>
      </c>
      <c r="C45" s="71" t="s">
        <v>458</v>
      </c>
      <c r="D45" s="75" t="s">
        <v>723</v>
      </c>
    </row>
    <row r="46" spans="1:4" ht="25.5" x14ac:dyDescent="0.2">
      <c r="A46" s="16">
        <v>101</v>
      </c>
      <c r="B46" s="73" t="s">
        <v>410</v>
      </c>
      <c r="C46" s="71" t="s">
        <v>376</v>
      </c>
      <c r="D46" s="94" t="s">
        <v>766</v>
      </c>
    </row>
    <row r="47" spans="1:4" ht="25.5" x14ac:dyDescent="0.2">
      <c r="A47" s="16">
        <v>102</v>
      </c>
      <c r="B47" s="73" t="s">
        <v>410</v>
      </c>
      <c r="C47" s="71" t="s">
        <v>377</v>
      </c>
      <c r="D47" s="94" t="s">
        <v>765</v>
      </c>
    </row>
    <row r="48" spans="1:4" ht="38.25" x14ac:dyDescent="0.2">
      <c r="A48" s="16">
        <v>103</v>
      </c>
      <c r="B48" s="73" t="s">
        <v>410</v>
      </c>
      <c r="C48" s="71" t="s">
        <v>459</v>
      </c>
      <c r="D48" s="94" t="s">
        <v>736</v>
      </c>
    </row>
    <row r="49" spans="1:5" ht="25.5" x14ac:dyDescent="0.2">
      <c r="A49" s="16">
        <v>104</v>
      </c>
      <c r="B49" s="73" t="s">
        <v>410</v>
      </c>
      <c r="C49" s="71" t="s">
        <v>460</v>
      </c>
      <c r="D49" s="75" t="s">
        <v>767</v>
      </c>
      <c r="E49" s="91"/>
    </row>
    <row r="50" spans="1:5" ht="25.5" x14ac:dyDescent="0.2">
      <c r="A50" s="16">
        <v>105</v>
      </c>
      <c r="B50" s="73" t="s">
        <v>410</v>
      </c>
      <c r="C50" s="71" t="s">
        <v>455</v>
      </c>
      <c r="D50" s="75" t="s">
        <v>768</v>
      </c>
      <c r="E50" s="91"/>
    </row>
    <row r="51" spans="1:5" ht="25.5" x14ac:dyDescent="0.2">
      <c r="A51" s="16">
        <v>111</v>
      </c>
      <c r="B51" s="73" t="s">
        <v>411</v>
      </c>
      <c r="C51" s="71" t="s">
        <v>378</v>
      </c>
      <c r="D51" s="75" t="s">
        <v>724</v>
      </c>
      <c r="E51" s="92"/>
    </row>
    <row r="52" spans="1:5" ht="25.5" x14ac:dyDescent="0.2">
      <c r="A52" s="16">
        <v>121</v>
      </c>
      <c r="B52" s="73" t="s">
        <v>412</v>
      </c>
      <c r="C52" s="71" t="s">
        <v>725</v>
      </c>
      <c r="D52" s="75" t="s">
        <v>769</v>
      </c>
      <c r="E52" s="92"/>
    </row>
    <row r="53" spans="1:5" ht="25.5" x14ac:dyDescent="0.2">
      <c r="A53" s="16">
        <v>122</v>
      </c>
      <c r="B53" s="73" t="s">
        <v>412</v>
      </c>
      <c r="C53" s="71" t="s">
        <v>379</v>
      </c>
      <c r="D53" s="75" t="s">
        <v>770</v>
      </c>
      <c r="E53" s="91"/>
    </row>
    <row r="54" spans="1:5" ht="38.25" x14ac:dyDescent="0.2">
      <c r="A54" s="16">
        <v>123</v>
      </c>
      <c r="B54" s="73" t="s">
        <v>412</v>
      </c>
      <c r="C54" s="71" t="s">
        <v>380</v>
      </c>
      <c r="D54" s="94" t="s">
        <v>771</v>
      </c>
      <c r="E54" s="92"/>
    </row>
    <row r="55" spans="1:5" ht="25.5" x14ac:dyDescent="0.2">
      <c r="A55" s="16">
        <v>124</v>
      </c>
      <c r="B55" s="73" t="s">
        <v>412</v>
      </c>
      <c r="C55" s="71" t="s">
        <v>726</v>
      </c>
      <c r="D55" s="75" t="s">
        <v>737</v>
      </c>
      <c r="E55" s="92"/>
    </row>
    <row r="56" spans="1:5" x14ac:dyDescent="0.2">
      <c r="A56" s="16">
        <v>131</v>
      </c>
      <c r="B56" s="73" t="s">
        <v>413</v>
      </c>
      <c r="C56" s="71" t="s">
        <v>727</v>
      </c>
      <c r="D56" s="76" t="s">
        <v>772</v>
      </c>
      <c r="E56" s="92"/>
    </row>
    <row r="57" spans="1:5" ht="25.5" x14ac:dyDescent="0.2">
      <c r="A57" s="16">
        <v>132</v>
      </c>
      <c r="B57" s="73" t="s">
        <v>413</v>
      </c>
      <c r="C57" s="71" t="s">
        <v>381</v>
      </c>
      <c r="D57" s="75" t="s">
        <v>773</v>
      </c>
      <c r="E57" s="92"/>
    </row>
    <row r="58" spans="1:5" x14ac:dyDescent="0.2">
      <c r="A58" s="16">
        <v>133</v>
      </c>
      <c r="B58" s="73" t="s">
        <v>413</v>
      </c>
      <c r="C58" s="71" t="s">
        <v>382</v>
      </c>
      <c r="D58" s="75" t="s">
        <v>712</v>
      </c>
      <c r="E58" s="92"/>
    </row>
    <row r="59" spans="1:5" x14ac:dyDescent="0.2">
      <c r="A59" s="16">
        <v>141</v>
      </c>
      <c r="B59" s="73" t="s">
        <v>414</v>
      </c>
      <c r="C59" s="71" t="s">
        <v>461</v>
      </c>
      <c r="D59" s="75" t="s">
        <v>774</v>
      </c>
      <c r="E59" s="91"/>
    </row>
    <row r="60" spans="1:5" ht="25.5" x14ac:dyDescent="0.2">
      <c r="A60" s="16">
        <v>142</v>
      </c>
      <c r="B60" s="73" t="s">
        <v>414</v>
      </c>
      <c r="C60" s="71" t="s">
        <v>462</v>
      </c>
      <c r="D60" s="75" t="s">
        <v>713</v>
      </c>
      <c r="E60" s="91"/>
    </row>
    <row r="61" spans="1:5" x14ac:dyDescent="0.2">
      <c r="A61" s="16">
        <v>143</v>
      </c>
      <c r="B61" s="73" t="s">
        <v>414</v>
      </c>
      <c r="C61" s="71" t="s">
        <v>463</v>
      </c>
      <c r="D61" s="75" t="s">
        <v>775</v>
      </c>
      <c r="E61" s="92"/>
    </row>
    <row r="62" spans="1:5" ht="38.25" x14ac:dyDescent="0.2">
      <c r="A62" s="16">
        <v>151</v>
      </c>
      <c r="B62" s="73" t="s">
        <v>415</v>
      </c>
      <c r="C62" s="71" t="s">
        <v>383</v>
      </c>
      <c r="D62" s="94" t="s">
        <v>776</v>
      </c>
      <c r="E62" s="91"/>
    </row>
    <row r="63" spans="1:5" x14ac:dyDescent="0.2">
      <c r="A63" s="16">
        <v>152</v>
      </c>
      <c r="B63" s="73" t="s">
        <v>415</v>
      </c>
      <c r="C63" s="71" t="s">
        <v>384</v>
      </c>
      <c r="D63" s="75" t="s">
        <v>777</v>
      </c>
      <c r="E63" s="91"/>
    </row>
    <row r="64" spans="1:5" ht="25.5" x14ac:dyDescent="0.2">
      <c r="A64" s="16">
        <v>153</v>
      </c>
      <c r="B64" s="73" t="s">
        <v>415</v>
      </c>
      <c r="C64" s="71" t="s">
        <v>385</v>
      </c>
      <c r="D64" s="94" t="s">
        <v>778</v>
      </c>
      <c r="E64" s="92"/>
    </row>
    <row r="65" spans="1:5" ht="38.25" x14ac:dyDescent="0.2">
      <c r="A65" s="16">
        <v>161</v>
      </c>
      <c r="B65" s="73" t="s">
        <v>416</v>
      </c>
      <c r="C65" s="71" t="s">
        <v>386</v>
      </c>
      <c r="D65" s="76" t="s">
        <v>780</v>
      </c>
      <c r="E65" s="91"/>
    </row>
    <row r="66" spans="1:5" ht="25.5" x14ac:dyDescent="0.2">
      <c r="A66" s="16">
        <v>162</v>
      </c>
      <c r="B66" s="73" t="s">
        <v>416</v>
      </c>
      <c r="C66" s="71" t="s">
        <v>387</v>
      </c>
      <c r="D66" s="76" t="s">
        <v>779</v>
      </c>
      <c r="E66" s="92"/>
    </row>
    <row r="67" spans="1:5" ht="25.5" x14ac:dyDescent="0.2">
      <c r="A67" s="16">
        <v>163</v>
      </c>
      <c r="B67" s="73" t="s">
        <v>416</v>
      </c>
      <c r="C67" s="71" t="s">
        <v>388</v>
      </c>
      <c r="D67" s="75" t="s">
        <v>781</v>
      </c>
      <c r="E67" s="91"/>
    </row>
    <row r="68" spans="1:5" ht="25.5" x14ac:dyDescent="0.2">
      <c r="A68" s="16">
        <v>164</v>
      </c>
      <c r="B68" s="73" t="s">
        <v>416</v>
      </c>
      <c r="C68" s="71" t="s">
        <v>389</v>
      </c>
      <c r="D68" s="75"/>
      <c r="E68" s="91"/>
    </row>
    <row r="69" spans="1:5" ht="25.5" x14ac:dyDescent="0.2">
      <c r="A69" s="16">
        <v>165</v>
      </c>
      <c r="B69" s="73" t="s">
        <v>416</v>
      </c>
      <c r="C69" s="71" t="s">
        <v>390</v>
      </c>
      <c r="D69" s="76" t="s">
        <v>782</v>
      </c>
      <c r="E69" s="91"/>
    </row>
    <row r="70" spans="1:5" x14ac:dyDescent="0.2">
      <c r="A70" s="16">
        <v>171</v>
      </c>
      <c r="B70" s="73" t="s">
        <v>417</v>
      </c>
      <c r="C70" s="71" t="s">
        <v>391</v>
      </c>
      <c r="D70" s="76" t="s">
        <v>783</v>
      </c>
      <c r="E70" s="92"/>
    </row>
    <row r="71" spans="1:5" ht="25.5" x14ac:dyDescent="0.2">
      <c r="A71" s="16">
        <v>172</v>
      </c>
      <c r="B71" s="73" t="s">
        <v>417</v>
      </c>
      <c r="C71" s="71" t="s">
        <v>392</v>
      </c>
      <c r="D71" s="76" t="s">
        <v>784</v>
      </c>
      <c r="E71" s="92"/>
    </row>
    <row r="72" spans="1:5" x14ac:dyDescent="0.2">
      <c r="A72" s="16">
        <v>173</v>
      </c>
      <c r="B72" s="73" t="s">
        <v>417</v>
      </c>
      <c r="C72" s="71" t="s">
        <v>393</v>
      </c>
      <c r="D72" s="75"/>
      <c r="E72" s="91"/>
    </row>
    <row r="73" spans="1:5" x14ac:dyDescent="0.2">
      <c r="A73" s="16">
        <v>173</v>
      </c>
      <c r="B73" s="73" t="s">
        <v>417</v>
      </c>
      <c r="C73" s="71" t="s">
        <v>394</v>
      </c>
      <c r="D73" s="75"/>
      <c r="E73" s="91"/>
    </row>
    <row r="74" spans="1:5" ht="25.5" x14ac:dyDescent="0.2">
      <c r="A74" s="16">
        <v>181</v>
      </c>
      <c r="B74" s="73" t="s">
        <v>418</v>
      </c>
      <c r="C74" s="71" t="s">
        <v>395</v>
      </c>
      <c r="D74" s="94" t="s">
        <v>785</v>
      </c>
      <c r="E74" s="92"/>
    </row>
    <row r="75" spans="1:5" ht="38.25" x14ac:dyDescent="0.2">
      <c r="A75" s="16">
        <v>182</v>
      </c>
      <c r="B75" s="73" t="s">
        <v>418</v>
      </c>
      <c r="C75" s="71" t="s">
        <v>396</v>
      </c>
      <c r="D75" s="94" t="s">
        <v>786</v>
      </c>
      <c r="E75" s="92"/>
    </row>
    <row r="76" spans="1:5" ht="25.5" x14ac:dyDescent="0.2">
      <c r="A76" s="16">
        <v>183</v>
      </c>
      <c r="B76" s="73" t="s">
        <v>418</v>
      </c>
      <c r="C76" s="71" t="s">
        <v>397</v>
      </c>
      <c r="D76" s="94" t="s">
        <v>787</v>
      </c>
      <c r="E76" s="91"/>
    </row>
    <row r="77" spans="1:5" ht="25.5" x14ac:dyDescent="0.2">
      <c r="A77" s="16">
        <v>184</v>
      </c>
      <c r="B77" s="73" t="s">
        <v>418</v>
      </c>
      <c r="C77" s="71" t="s">
        <v>398</v>
      </c>
      <c r="D77" s="75" t="s">
        <v>788</v>
      </c>
      <c r="E77" s="92"/>
    </row>
    <row r="78" spans="1:5" ht="38.25" x14ac:dyDescent="0.2">
      <c r="A78" s="16">
        <v>191</v>
      </c>
      <c r="B78" s="73" t="s">
        <v>419</v>
      </c>
      <c r="C78" s="71" t="s">
        <v>399</v>
      </c>
      <c r="D78" s="76" t="s">
        <v>789</v>
      </c>
      <c r="E78" s="92"/>
    </row>
    <row r="79" spans="1:5" x14ac:dyDescent="0.2">
      <c r="A79" s="16">
        <v>192</v>
      </c>
      <c r="B79" s="73" t="s">
        <v>419</v>
      </c>
      <c r="C79" s="71" t="s">
        <v>728</v>
      </c>
      <c r="D79" s="75" t="s">
        <v>790</v>
      </c>
      <c r="E79" s="92"/>
    </row>
    <row r="80" spans="1:5" x14ac:dyDescent="0.2">
      <c r="A80" s="16">
        <v>193</v>
      </c>
      <c r="B80" s="73" t="s">
        <v>419</v>
      </c>
      <c r="C80" s="71" t="s">
        <v>400</v>
      </c>
      <c r="D80" s="75"/>
      <c r="E80" s="9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FA791-AFD2-453E-AEC6-9C4832C67FB7}">
  <sheetPr codeName="Sheet22">
    <tabColor rgb="FFFF0000"/>
  </sheetPr>
  <dimension ref="A1:T412"/>
  <sheetViews>
    <sheetView topLeftCell="A93" zoomScale="80" zoomScaleNormal="80" workbookViewId="0">
      <selection activeCell="B138" sqref="B138"/>
    </sheetView>
  </sheetViews>
  <sheetFormatPr defaultColWidth="8.7109375" defaultRowHeight="12.75" x14ac:dyDescent="0.2"/>
  <cols>
    <col min="1" max="1" width="8.7109375" style="1"/>
    <col min="2" max="2" width="15.28515625" style="1" customWidth="1"/>
    <col min="3" max="16384" width="8.7109375" style="1"/>
  </cols>
  <sheetData>
    <row r="1" spans="1:20" x14ac:dyDescent="0.2">
      <c r="B1" s="8" t="s">
        <v>422</v>
      </c>
    </row>
    <row r="2" spans="1:20" x14ac:dyDescent="0.2">
      <c r="B2" s="1">
        <v>10</v>
      </c>
      <c r="C2" s="1">
        <v>20</v>
      </c>
      <c r="D2" s="1">
        <v>30</v>
      </c>
      <c r="E2" s="1">
        <v>40</v>
      </c>
      <c r="F2" s="1">
        <v>50</v>
      </c>
      <c r="G2" s="1">
        <v>60</v>
      </c>
      <c r="H2" s="1">
        <v>70</v>
      </c>
      <c r="I2" s="1">
        <v>80</v>
      </c>
      <c r="J2" s="1">
        <v>90</v>
      </c>
      <c r="K2" s="1">
        <v>100</v>
      </c>
      <c r="L2" s="1">
        <v>110</v>
      </c>
      <c r="M2" s="1">
        <v>120</v>
      </c>
      <c r="N2" s="1">
        <v>130</v>
      </c>
      <c r="O2" s="1">
        <v>140</v>
      </c>
      <c r="P2" s="1">
        <v>150</v>
      </c>
      <c r="Q2" s="1">
        <v>160</v>
      </c>
      <c r="R2" s="1">
        <v>170</v>
      </c>
      <c r="S2" s="1">
        <v>180</v>
      </c>
      <c r="T2" s="1">
        <v>190</v>
      </c>
    </row>
    <row r="3" spans="1:20" s="10" customFormat="1" x14ac:dyDescent="0.2">
      <c r="B3" s="9" t="s">
        <v>401</v>
      </c>
      <c r="C3" s="9" t="s">
        <v>402</v>
      </c>
      <c r="D3" s="9" t="s">
        <v>403</v>
      </c>
      <c r="E3" s="9" t="s">
        <v>404</v>
      </c>
      <c r="F3" s="9" t="s">
        <v>405</v>
      </c>
      <c r="G3" s="9" t="s">
        <v>406</v>
      </c>
      <c r="H3" s="9" t="s">
        <v>407</v>
      </c>
      <c r="I3" s="9" t="s">
        <v>408</v>
      </c>
      <c r="J3" s="9" t="s">
        <v>409</v>
      </c>
      <c r="K3" s="9" t="s">
        <v>410</v>
      </c>
      <c r="L3" s="9" t="s">
        <v>411</v>
      </c>
      <c r="M3" s="9" t="s">
        <v>412</v>
      </c>
      <c r="N3" s="9" t="s">
        <v>413</v>
      </c>
      <c r="O3" s="9" t="s">
        <v>414</v>
      </c>
      <c r="P3" s="9" t="s">
        <v>415</v>
      </c>
      <c r="Q3" s="9" t="s">
        <v>416</v>
      </c>
      <c r="R3" s="9" t="s">
        <v>417</v>
      </c>
      <c r="S3" s="9" t="s">
        <v>418</v>
      </c>
      <c r="T3" s="9" t="s">
        <v>419</v>
      </c>
    </row>
    <row r="4" spans="1:20" s="10" customFormat="1" x14ac:dyDescent="0.2">
      <c r="B4" s="9" t="s">
        <v>423</v>
      </c>
      <c r="C4" s="9" t="s">
        <v>424</v>
      </c>
      <c r="D4" s="9" t="s">
        <v>425</v>
      </c>
      <c r="E4" s="9" t="s">
        <v>426</v>
      </c>
      <c r="F4" s="9" t="s">
        <v>427</v>
      </c>
      <c r="G4" s="9" t="s">
        <v>428</v>
      </c>
      <c r="H4" s="9" t="s">
        <v>429</v>
      </c>
      <c r="I4" s="9" t="s">
        <v>430</v>
      </c>
      <c r="J4" s="9" t="s">
        <v>431</v>
      </c>
      <c r="K4" s="9" t="s">
        <v>432</v>
      </c>
      <c r="L4" s="9" t="s">
        <v>433</v>
      </c>
      <c r="M4" s="9" t="s">
        <v>434</v>
      </c>
      <c r="N4" s="9" t="s">
        <v>435</v>
      </c>
      <c r="O4" s="9" t="s">
        <v>436</v>
      </c>
      <c r="P4" s="9" t="s">
        <v>437</v>
      </c>
      <c r="Q4" s="9" t="s">
        <v>438</v>
      </c>
      <c r="R4" s="9" t="s">
        <v>439</v>
      </c>
      <c r="S4" s="9" t="s">
        <v>440</v>
      </c>
      <c r="T4" s="9" t="s">
        <v>441</v>
      </c>
    </row>
    <row r="5" spans="1:20" s="10" customFormat="1" x14ac:dyDescent="0.2">
      <c r="A5" s="10">
        <v>1</v>
      </c>
      <c r="B5" s="10" t="str">
        <f>_xlfn.IFNA(VLOOKUP(B$2+$A5,'MOP Actions'!$A:$C,3,0),"")</f>
        <v>1.1 Receive booking from shippers'request &amp; check security status</v>
      </c>
      <c r="C5" s="10" t="str">
        <f>_xlfn.IFNA(VLOOKUP(C$2+$A5,'MOP Actions'!$A:$C,3,0),"")</f>
        <v>2.1 Labeling freight</v>
      </c>
      <c r="D5" s="10" t="str">
        <f>_xlfn.IFNA(VLOOKUP(D$2+$A5,'MOP Actions'!$A:$C,3,0),"")</f>
        <v>3.1 Arrival of truck at forwarder branch facility</v>
      </c>
      <c r="E5" s="10" t="str">
        <f>_xlfn.IFNA(VLOOKUP(E$2+$A5,'MOP Actions'!$A:$C,3,0),"")</f>
        <v>4.1 Confirm information to hub</v>
      </c>
      <c r="F5" s="10" t="str">
        <f>_xlfn.IFNA(VLOOKUP(F$2+$A5,'MOP Actions'!$A:$C,3,0),"")</f>
        <v>5.1 Arrival/unload of truck at forwarder hub</v>
      </c>
      <c r="G5" s="10" t="str">
        <f>_xlfn.IFNA(VLOOKUP(G$2+$A5,'MOP Actions'!$A:$C,3,0),"")</f>
        <v>6.1 Issue loading list for truck to carrier / load freight</v>
      </c>
      <c r="H5" s="10" t="str">
        <f>_xlfn.IFNA(VLOOKUP(H$2+$A5,'MOP Actions'!$A:$C,3,0),"")</f>
        <v>7.1 Channel forwarder information to GHA where applicable</v>
      </c>
      <c r="I5" s="10" t="str">
        <f>_xlfn.IFNA(VLOOKUP(I$2+$A5,'MOP Actions'!$A:$C,3,0),"")</f>
        <v>8.1 Verify Shipment Security Cleared</v>
      </c>
      <c r="J5" s="10" t="str">
        <f>_xlfn.IFNA(VLOOKUP(J$2+$A5,'MOP Actions'!$A:$C,3,0),"")</f>
        <v>9.1 Shipments in transit received from process 13</v>
      </c>
      <c r="K5" s="10" t="str">
        <f>_xlfn.IFNA(VLOOKUP(K$2+$A5,'MOP Actions'!$A:$C,3,0),"")</f>
        <v>10.1 Move shipments from warehouse to hold area for ramp transport</v>
      </c>
      <c r="L5" s="10" t="str">
        <f>_xlfn.IFNA(VLOOKUP(L$2+$A5,'MOP Actions'!$A:$C,3,0),"")</f>
        <v>11.1 Transmit flight and shipment information to down line stations &amp; authorities</v>
      </c>
      <c r="M5" s="10" t="str">
        <f>_xlfn.IFNA(VLOOKUP(M$2+$A5,'MOP Actions'!$A:$C,3,0),"")</f>
        <v>12.1 Arrive flight at destination airport</v>
      </c>
      <c r="N5" s="10" t="str">
        <f>_xlfn.IFNA(VLOOKUP(N$2+$A5,'MOP Actions'!$A:$C,3,0),"")</f>
        <v>13.1 Arrive shipments at warehouse</v>
      </c>
      <c r="O5" s="10" t="str">
        <f>_xlfn.IFNA(VLOOKUP(O$2+$A5,'MOP Actions'!$A:$C,3,0),"")</f>
        <v>14.1 Store Freight for Import</v>
      </c>
      <c r="P5" s="10" t="str">
        <f>_xlfn.IFNA(VLOOKUP(P$2+$A5,'MOP Actions'!$A:$C,3,0),"")</f>
        <v>15.1 Check customs release status</v>
      </c>
      <c r="Q5" s="10" t="str">
        <f>_xlfn.IFNA(VLOOKUP(Q$2+$A5,'MOP Actions'!$A:$C,3,0),"")</f>
        <v>16.1 Depart freight for forwarder hub</v>
      </c>
      <c r="R5" s="10" t="str">
        <f>_xlfn.IFNA(VLOOKUP(R$2+$A5,'MOP Actions'!$A:$C,3,0),"")</f>
        <v>17.1 Depart truck to forwarder branch facility</v>
      </c>
      <c r="S5" s="10" t="str">
        <f>_xlfn.IFNA(VLOOKUP(S$2+$A5,'MOP Actions'!$A:$C,3,0),"")</f>
        <v>18.1 Contact customer for handover instructions</v>
      </c>
      <c r="T5" s="10" t="str">
        <f>_xlfn.IFNA(VLOOKUP(T$2+$A5,'MOP Actions'!$A:$C,3,0),"")</f>
        <v>19.1 Make delivery &amp; capture POD data</v>
      </c>
    </row>
    <row r="6" spans="1:20" s="10" customFormat="1" x14ac:dyDescent="0.2">
      <c r="A6" s="10">
        <v>2</v>
      </c>
      <c r="B6" s="10" t="str">
        <f>_xlfn.IFNA(VLOOKUP(B$2+$A6,'MOP Actions'!$A:$C,3,0),"")</f>
        <v>1.2 Receive shipper freight information</v>
      </c>
      <c r="C6" s="10" t="str">
        <f>_xlfn.IFNA(VLOOKUP(C$2+$A6,'MOP Actions'!$A:$C,3,0),"")</f>
        <v>2.2 Associate unique piece level information with booking</v>
      </c>
      <c r="D6" s="10" t="str">
        <f>_xlfn.IFNA(VLOOKUP(D$2+$A6,'MOP Actions'!$A:$C,3,0),"")</f>
        <v>3.2 Check/apply labelling &amp; verify physical integrity of packages</v>
      </c>
      <c r="E6" s="10" t="str">
        <f>_xlfn.IFNA(VLOOKUP(E$2+$A6,'MOP Actions'!$A:$C,3,0),"")</f>
        <v>4.2 Issue loading list for truck to hub / load freight</v>
      </c>
      <c r="F6" s="10" t="str">
        <f>_xlfn.IFNA(VLOOKUP(F$2+$A6,'MOP Actions'!$A:$C,3,0),"")</f>
        <v>5.2 Check/verify physical integrity of truckload</v>
      </c>
      <c r="G6" s="10" t="str">
        <f>_xlfn.IFNA(VLOOKUP(G$2+$A6,'MOP Actions'!$A:$C,3,0),"")</f>
        <v>6.2 Departure of loaded truck from forwarder hub to carrier domain</v>
      </c>
      <c r="H6" s="10" t="str">
        <f>_xlfn.IFNA(VLOOKUP(H$2+$A6,'MOP Actions'!$A:$C,3,0),"")</f>
        <v>7.2 Assign unloading slot and position to truck</v>
      </c>
      <c r="I6" s="10" t="str">
        <f>_xlfn.IFNA(VLOOKUP(I$2+$A6,'MOP Actions'!$A:$C,3,0),"")</f>
        <v>8.2 Perform physical ready for carriage checks</v>
      </c>
      <c r="J6" s="10" t="str">
        <f>_xlfn.IFNA(VLOOKUP(J$2+$A6,'MOP Actions'!$A:$C,3,0),"")</f>
        <v>9.2 Shipments in transit security cleared</v>
      </c>
      <c r="K6" s="10" t="str">
        <f>_xlfn.IFNA(VLOOKUP(K$2+$A6,'MOP Actions'!$A:$C,3,0),"")</f>
        <v>10.2 Move shipments from hold area to parking position</v>
      </c>
      <c r="L6" s="10" t="str">
        <f>_xlfn.IFNA(VLOOKUP(L$2+$A6,'MOP Actions'!$A:$C,3,0),"")</f>
        <v/>
      </c>
      <c r="M6" s="10" t="str">
        <f>_xlfn.IFNA(VLOOKUP(M$2+$A6,'MOP Actions'!$A:$C,3,0),"")</f>
        <v>12.2 Unload flight</v>
      </c>
      <c r="N6" s="10" t="str">
        <f>_xlfn.IFNA(VLOOKUP(N$2+$A6,'MOP Actions'!$A:$C,3,0),"")</f>
        <v>13.2 Move shipments in transit to appropriate location (see process 9)</v>
      </c>
      <c r="O6" s="10" t="str">
        <f>_xlfn.IFNA(VLOOKUP(O$2+$A6,'MOP Actions'!$A:$C,3,0),"")</f>
        <v>14.2 Notify Forwarder Freight and Information On Hand at Destination</v>
      </c>
      <c r="P6" s="10" t="str">
        <f>_xlfn.IFNA(VLOOKUP(P$2+$A6,'MOP Actions'!$A:$C,3,0),"")</f>
        <v>15.2 Prepare freight for handover</v>
      </c>
      <c r="Q6" s="10" t="str">
        <f>_xlfn.IFNA(VLOOKUP(Q$2+$A6,'MOP Actions'!$A:$C,3,0),"")</f>
        <v>16.2 Arrive/unload truck at forwarder hub</v>
      </c>
      <c r="R6" s="10" t="str">
        <f>_xlfn.IFNA(VLOOKUP(R$2+$A6,'MOP Actions'!$A:$C,3,0),"")</f>
        <v>17.2 Arrive/unload truck at forwarder branch facility</v>
      </c>
      <c r="S6" s="10" t="str">
        <f>_xlfn.IFNA(VLOOKUP(S$2+$A6,'MOP Actions'!$A:$C,3,0),"")</f>
        <v>18.2 Pick-up freight by customer</v>
      </c>
      <c r="T6" s="10" t="str">
        <f>_xlfn.IFNA(VLOOKUP(T$2+$A6,'MOP Actions'!$A:$C,3,0),"")</f>
        <v>19.2 Upload POD information to system</v>
      </c>
    </row>
    <row r="7" spans="1:20" s="10" customFormat="1" x14ac:dyDescent="0.2">
      <c r="A7" s="10">
        <v>3</v>
      </c>
      <c r="B7" s="10" t="str">
        <f>_xlfn.IFNA(VLOOKUP(B$2+$A7,'MOP Actions'!$A:$C,3,0),"")</f>
        <v>1.3 Plan routing direct or consolidation</v>
      </c>
      <c r="C7" s="10" t="str">
        <f>_xlfn.IFNA(VLOOKUP(C$2+$A7,'MOP Actions'!$A:$C,3,0),"")</f>
        <v>2.3 Pick-up freight</v>
      </c>
      <c r="D7" s="10" t="str">
        <f>_xlfn.IFNA(VLOOKUP(D$2+$A7,'MOP Actions'!$A:$C,3,0),"")</f>
        <v>3.3 Check Information matches actual freight + security</v>
      </c>
      <c r="E7" s="10" t="str">
        <f>_xlfn.IFNA(VLOOKUP(E$2+$A7,'MOP Actions'!$A:$C,3,0),"")</f>
        <v>4.3 Departure of loaded truck from forwarder branch facility to forwarder hub</v>
      </c>
      <c r="F7" s="10" t="str">
        <f>_xlfn.IFNA(VLOOKUP(F$2+$A7,'MOP Actions'!$A:$C,3,0),"")</f>
        <v>5.3 Check security status of shipment</v>
      </c>
      <c r="G7" s="10" t="str">
        <f>_xlfn.IFNA(VLOOKUP(G$2+$A7,'MOP Actions'!$A:$C,3,0),"")</f>
        <v>6.3 Transmit forwarder information to carrier</v>
      </c>
      <c r="H7" s="10" t="str">
        <f>_xlfn.IFNA(VLOOKUP(H$2+$A7,'MOP Actions'!$A:$C,3,0),"")</f>
        <v>7.3 Validate security / customs status of truck</v>
      </c>
      <c r="I7" s="10" t="str">
        <f>_xlfn.IFNA(VLOOKUP(I$2+$A7,'MOP Actions'!$A:$C,3,0),"")</f>
        <v>8.3 Validate information to confirm Ready for Carriage</v>
      </c>
      <c r="J7" s="10" t="str">
        <f>_xlfn.IFNA(VLOOKUP(J$2+$A7,'MOP Actions'!$A:$C,3,0),"")</f>
        <v>9.3 Plan flight and send booking list to warehouse</v>
      </c>
      <c r="K7" s="10" t="str">
        <f>_xlfn.IFNA(VLOOKUP(K$2+$A7,'MOP Actions'!$A:$C,3,0),"")</f>
        <v>10.3 Load Aircraft as per Load Plan</v>
      </c>
      <c r="L7" s="10" t="str">
        <f>_xlfn.IFNA(VLOOKUP(L$2+$A7,'MOP Actions'!$A:$C,3,0),"")</f>
        <v/>
      </c>
      <c r="M7" s="10" t="str">
        <f>_xlfn.IFNA(VLOOKUP(M$2+$A7,'MOP Actions'!$A:$C,3,0),"")</f>
        <v>12.3 Move shipments to appropriate facility</v>
      </c>
      <c r="N7" s="10" t="str">
        <f>_xlfn.IFNA(VLOOKUP(N$2+$A7,'MOP Actions'!$A:$C,3,0),"")</f>
        <v>13.3 Move shipments to be transferred to other carrier</v>
      </c>
      <c r="O7" s="10" t="str">
        <f>_xlfn.IFNA(VLOOKUP(O$2+$A7,'MOP Actions'!$A:$C,3,0),"")</f>
        <v>14.3 Hand over of Documents (Information) to Forwarder</v>
      </c>
      <c r="P7" s="10" t="str">
        <f>_xlfn.IFNA(VLOOKUP(P$2+$A7,'MOP Actions'!$A:$C,3,0),"")</f>
        <v>15.3 Handover freight to forwarder</v>
      </c>
      <c r="Q7" s="10" t="str">
        <f>_xlfn.IFNA(VLOOKUP(Q$2+$A7,'MOP Actions'!$A:$C,3,0),"")</f>
        <v>16.3 Check shipment details against expected (after breakdown)</v>
      </c>
      <c r="R7" s="10" t="str">
        <f>_xlfn.IFNA(VLOOKUP(R$2+$A7,'MOP Actions'!$A:$C,3,0),"")</f>
        <v>17.3 Check/verify physical integrity of truckload</v>
      </c>
      <c r="S7" s="10" t="str">
        <f>_xlfn.IFNA(VLOOKUP(S$2+$A7,'MOP Actions'!$A:$C,3,0),"")</f>
        <v>18.3 Issue loading list for truck to consignee/load truck</v>
      </c>
      <c r="T7" s="10" t="str">
        <f>_xlfn.IFNA(VLOOKUP(T$2+$A7,'MOP Actions'!$A:$C,3,0),"")</f>
        <v>19.3 Discrepancy reports produced and resolved</v>
      </c>
    </row>
    <row r="8" spans="1:20" s="10" customFormat="1" x14ac:dyDescent="0.2">
      <c r="A8" s="10">
        <v>4</v>
      </c>
      <c r="B8" s="10" t="str">
        <f>_xlfn.IFNA(VLOOKUP(B$2+$A8,'MOP Actions'!$A:$C,3,0),"")</f>
        <v>1.4 Request capacity against forwarder or carrier inventories</v>
      </c>
      <c r="C8" s="10" t="str">
        <f>_xlfn.IFNA(VLOOKUP(C$2+$A8,'MOP Actions'!$A:$C,3,0),"")</f>
        <v/>
      </c>
      <c r="D8" s="10" t="str">
        <f>_xlfn.IFNA(VLOOKUP(D$2+$A8,'MOP Actions'!$A:$C,3,0),"")</f>
        <v>3.4 Check accuracy of booking &amp; adjust if needed</v>
      </c>
      <c r="E8" s="10" t="str">
        <f>_xlfn.IFNA(VLOOKUP(E$2+$A8,'MOP Actions'!$A:$C,3,0),"")</f>
        <v/>
      </c>
      <c r="F8" s="10" t="str">
        <f>_xlfn.IFNA(VLOOKUP(F$2+$A8,'MOP Actions'!$A:$C,3,0),"")</f>
        <v>5.4 Create (M)AWB shipment record &amp; consolidation manifest</v>
      </c>
      <c r="G8" s="10" t="str">
        <f>_xlfn.IFNA(VLOOKUP(G$2+$A8,'MOP Actions'!$A:$C,3,0),"")</f>
        <v>6.4 Arrival of truck at carrier domain</v>
      </c>
      <c r="H8" s="10" t="str">
        <f>_xlfn.IFNA(VLOOKUP(H$2+$A8,'MOP Actions'!$A:$C,3,0),"")</f>
        <v>7.4 Unload truck / Receive shipments transferred from other carriers</v>
      </c>
      <c r="I8" s="10" t="str">
        <f>_xlfn.IFNA(VLOOKUP(I$2+$A8,'MOP Actions'!$A:$C,3,0),"")</f>
        <v/>
      </c>
      <c r="J8" s="10" t="str">
        <f>_xlfn.IFNA(VLOOKUP(J$2+$A8,'MOP Actions'!$A:$C,3,0),"")</f>
        <v>9.4 Collect freight and unitize as planned</v>
      </c>
      <c r="K8" s="10" t="str">
        <f>_xlfn.IFNA(VLOOKUP(K$2+$A8,'MOP Actions'!$A:$C,3,0),"")</f>
        <v>10.4 Resolve Discrepancies</v>
      </c>
      <c r="L8" s="10" t="str">
        <f>_xlfn.IFNA(VLOOKUP(L$2+$A8,'MOP Actions'!$A:$C,3,0),"")</f>
        <v/>
      </c>
      <c r="M8" s="10" t="str">
        <f>_xlfn.IFNA(VLOOKUP(M$2+$A8,'MOP Actions'!$A:$C,3,0),"")</f>
        <v>12.4 Receive shipments at warehouse</v>
      </c>
      <c r="N8" s="10" t="str">
        <f>_xlfn.IFNA(VLOOKUP(N$2+$A8,'MOP Actions'!$A:$C,3,0),"")</f>
        <v/>
      </c>
      <c r="O8" s="10" t="str">
        <f>_xlfn.IFNA(VLOOKUP(O$2+$A8,'MOP Actions'!$A:$C,3,0),"")</f>
        <v/>
      </c>
      <c r="P8" s="10" t="str">
        <f>_xlfn.IFNA(VLOOKUP(P$2+$A8,'MOP Actions'!$A:$C,3,0),"")</f>
        <v/>
      </c>
      <c r="Q8" s="10" t="str">
        <f>_xlfn.IFNA(VLOOKUP(Q$2+$A8,'MOP Actions'!$A:$C,3,0),"")</f>
        <v>16.4 Resolve discrepancies</v>
      </c>
      <c r="R8" s="10" t="str">
        <f>_xlfn.IFNA(VLOOKUP(R$2+$A8,'MOP Actions'!$A:$C,3,0),"")</f>
        <v/>
      </c>
      <c r="S8" s="10" t="str">
        <f>_xlfn.IFNA(VLOOKUP(S$2+$A8,'MOP Actions'!$A:$C,3,0),"")</f>
        <v>18.4 Depart truck from forwarder branch facility to consignee</v>
      </c>
      <c r="T8" s="10" t="str">
        <f>_xlfn.IFNA(VLOOKUP(T$2+$A8,'MOP Actions'!$A:$C,3,0),"")</f>
        <v/>
      </c>
    </row>
    <row r="9" spans="1:20" s="10" customFormat="1" x14ac:dyDescent="0.2">
      <c r="A9" s="10">
        <v>5</v>
      </c>
      <c r="B9" s="10" t="str">
        <f>_xlfn.IFNA(VLOOKUP(B$2+$A9,'MOP Actions'!$A:$C,3,0),"")</f>
        <v>1.5 Confirm capacity</v>
      </c>
      <c r="C9" s="10" t="str">
        <f>_xlfn.IFNA(VLOOKUP(C$2+$A9,'MOP Actions'!$A:$C,3,0),"")</f>
        <v/>
      </c>
      <c r="D9" s="10" t="str">
        <f>_xlfn.IFNA(VLOOKUP(D$2+$A9,'MOP Actions'!$A:$C,3,0),"")</f>
        <v>3.5 Create shipment record</v>
      </c>
      <c r="E9" s="10" t="str">
        <f>_xlfn.IFNA(VLOOKUP(E$2+$A9,'MOP Actions'!$A:$C,3,0),"")</f>
        <v/>
      </c>
      <c r="F9" s="10" t="str">
        <f>_xlfn.IFNA(VLOOKUP(F$2+$A9,'MOP Actions'!$A:$C,3,0),"")</f>
        <v>5.5 Send freight picking instructions to warehouse</v>
      </c>
      <c r="G9" s="10" t="str">
        <f>_xlfn.IFNA(VLOOKUP(G$2+$A9,'MOP Actions'!$A:$C,3,0),"")</f>
        <v/>
      </c>
      <c r="H9" s="10" t="str">
        <f>_xlfn.IFNA(VLOOKUP(H$2+$A9,'MOP Actions'!$A:$C,3,0),"")</f>
        <v>7.5 Secure freight as applicable</v>
      </c>
      <c r="I9" s="10" t="str">
        <f>_xlfn.IFNA(VLOOKUP(I$2+$A9,'MOP Actions'!$A:$C,3,0),"")</f>
        <v/>
      </c>
      <c r="J9" s="10" t="str">
        <f>_xlfn.IFNA(VLOOKUP(J$2+$A9,'MOP Actions'!$A:$C,3,0),"")</f>
        <v>9.5 Consolidate information</v>
      </c>
      <c r="K9" s="10" t="str">
        <f>_xlfn.IFNA(VLOOKUP(K$2+$A9,'MOP Actions'!$A:$C,3,0),"")</f>
        <v>10.5 Departure of Aircraft</v>
      </c>
      <c r="L9" s="10" t="str">
        <f>_xlfn.IFNA(VLOOKUP(L$2+$A9,'MOP Actions'!$A:$C,3,0),"")</f>
        <v/>
      </c>
      <c r="M9" s="10" t="str">
        <f>_xlfn.IFNA(VLOOKUP(M$2+$A9,'MOP Actions'!$A:$C,3,0),"")</f>
        <v/>
      </c>
      <c r="N9" s="10" t="str">
        <f>_xlfn.IFNA(VLOOKUP(N$2+$A9,'MOP Actions'!$A:$C,3,0),"")</f>
        <v/>
      </c>
      <c r="O9" s="10" t="str">
        <f>_xlfn.IFNA(VLOOKUP(O$2+$A9,'MOP Actions'!$A:$C,3,0),"")</f>
        <v/>
      </c>
      <c r="P9" s="10" t="str">
        <f>_xlfn.IFNA(VLOOKUP(P$2+$A9,'MOP Actions'!$A:$C,3,0),"")</f>
        <v/>
      </c>
      <c r="Q9" s="10" t="str">
        <f>_xlfn.IFNA(VLOOKUP(Q$2+$A9,'MOP Actions'!$A:$C,3,0),"")</f>
        <v>16.5 Issue loading list for on carriage or delivery</v>
      </c>
      <c r="R9" s="10" t="str">
        <f>_xlfn.IFNA(VLOOKUP(R$2+$A9,'MOP Actions'!$A:$C,3,0),"")</f>
        <v/>
      </c>
      <c r="S9" s="10" t="str">
        <f>_xlfn.IFNA(VLOOKUP(S$2+$A9,'MOP Actions'!$A:$C,3,0),"")</f>
        <v/>
      </c>
      <c r="T9" s="10" t="str">
        <f>_xlfn.IFNA(VLOOKUP(T$2+$A9,'MOP Actions'!$A:$C,3,0),"")</f>
        <v/>
      </c>
    </row>
    <row r="10" spans="1:20" s="10" customFormat="1" x14ac:dyDescent="0.2">
      <c r="A10" s="10">
        <v>6</v>
      </c>
      <c r="B10" s="10" t="str">
        <f>_xlfn.IFNA(VLOOKUP(B$2+$A10,'MOP Actions'!$A:$C,3,0),"")</f>
        <v>1.6 Create routemaps &amp; share</v>
      </c>
      <c r="C10" s="10" t="str">
        <f>_xlfn.IFNA(VLOOKUP(C$2+$A10,'MOP Actions'!$A:$C,3,0),"")</f>
        <v/>
      </c>
      <c r="D10" s="10" t="str">
        <f>_xlfn.IFNA(VLOOKUP(D$2+$A10,'MOP Actions'!$A:$C,3,0),"")</f>
        <v>3.6 Sort &amp; transfer freight to build or storage locations</v>
      </c>
      <c r="E10" s="10" t="str">
        <f>_xlfn.IFNA(VLOOKUP(E$2+$A10,'MOP Actions'!$A:$C,3,0),"")</f>
        <v/>
      </c>
      <c r="F10" s="10" t="str">
        <f>_xlfn.IFNA(VLOOKUP(F$2+$A10,'MOP Actions'!$A:$C,3,0),"")</f>
        <v>5.6 Prepare shipment for export</v>
      </c>
      <c r="G10" s="10" t="str">
        <f>_xlfn.IFNA(VLOOKUP(G$2+$A10,'MOP Actions'!$A:$C,3,0),"")</f>
        <v/>
      </c>
      <c r="H10" s="10" t="str">
        <f>_xlfn.IFNA(VLOOKUP(H$2+$A10,'MOP Actions'!$A:$C,3,0),"")</f>
        <v>7.6 Check Booking Information Matches Actual Freight</v>
      </c>
      <c r="I10" s="10" t="str">
        <f>_xlfn.IFNA(VLOOKUP(I$2+$A10,'MOP Actions'!$A:$C,3,0),"")</f>
        <v/>
      </c>
      <c r="J10" s="10" t="str">
        <f>_xlfn.IFNA(VLOOKUP(J$2+$A10,'MOP Actions'!$A:$C,3,0),"")</f>
        <v/>
      </c>
      <c r="K10" s="10" t="str">
        <f>_xlfn.IFNA(VLOOKUP(K$2+$A10,'MOP Actions'!$A:$C,3,0),"")</f>
        <v/>
      </c>
      <c r="L10" s="10" t="str">
        <f>_xlfn.IFNA(VLOOKUP(L$2+$A10,'MOP Actions'!$A:$C,3,0),"")</f>
        <v/>
      </c>
      <c r="M10" s="10" t="str">
        <f>_xlfn.IFNA(VLOOKUP(M$2+$A10,'MOP Actions'!$A:$C,3,0),"")</f>
        <v/>
      </c>
      <c r="N10" s="10" t="str">
        <f>_xlfn.IFNA(VLOOKUP(N$2+$A10,'MOP Actions'!$A:$C,3,0),"")</f>
        <v/>
      </c>
      <c r="O10" s="10" t="str">
        <f>_xlfn.IFNA(VLOOKUP(O$2+$A10,'MOP Actions'!$A:$C,3,0),"")</f>
        <v/>
      </c>
      <c r="P10" s="10" t="str">
        <f>_xlfn.IFNA(VLOOKUP(P$2+$A10,'MOP Actions'!$A:$C,3,0),"")</f>
        <v/>
      </c>
      <c r="Q10" s="10" t="str">
        <f>_xlfn.IFNA(VLOOKUP(Q$2+$A10,'MOP Actions'!$A:$C,3,0),"")</f>
        <v/>
      </c>
      <c r="R10" s="10" t="str">
        <f>_xlfn.IFNA(VLOOKUP(R$2+$A10,'MOP Actions'!$A:$C,3,0),"")</f>
        <v/>
      </c>
      <c r="S10" s="10" t="str">
        <f>_xlfn.IFNA(VLOOKUP(S$2+$A10,'MOP Actions'!$A:$C,3,0),"")</f>
        <v/>
      </c>
      <c r="T10" s="10" t="str">
        <f>_xlfn.IFNA(VLOOKUP(T$2+$A10,'MOP Actions'!$A:$C,3,0),"")</f>
        <v/>
      </c>
    </row>
    <row r="11" spans="1:20" s="10" customFormat="1" x14ac:dyDescent="0.2">
      <c r="A11" s="10">
        <v>7</v>
      </c>
      <c r="B11" s="10" t="str">
        <f>_xlfn.IFNA(VLOOKUP(B$2+$A11,'MOP Actions'!$A:$C,3,0),"")</f>
        <v>1.7 Arrange pick-up of freight</v>
      </c>
      <c r="C11" s="10" t="str">
        <f>_xlfn.IFNA(VLOOKUP(C$2+$A11,'MOP Actions'!$A:$C,3,0),"")</f>
        <v/>
      </c>
      <c r="D11" s="10" t="str">
        <f>_xlfn.IFNA(VLOOKUP(D$2+$A11,'MOP Actions'!$A:$C,3,0),"")</f>
        <v/>
      </c>
      <c r="E11" s="10" t="str">
        <f>_xlfn.IFNA(VLOOKUP(E$2+$A11,'MOP Actions'!$A:$C,3,0),"")</f>
        <v/>
      </c>
      <c r="F11" s="10" t="str">
        <f>_xlfn.IFNA(VLOOKUP(F$2+$A11,'MOP Actions'!$A:$C,3,0),"")</f>
        <v/>
      </c>
      <c r="G11" s="10" t="str">
        <f>_xlfn.IFNA(VLOOKUP(G$2+$A11,'MOP Actions'!$A:$C,3,0),"")</f>
        <v/>
      </c>
      <c r="H11" s="10" t="str">
        <f>_xlfn.IFNA(VLOOKUP(H$2+$A11,'MOP Actions'!$A:$C,3,0),"")</f>
        <v/>
      </c>
      <c r="I11" s="10" t="str">
        <f>_xlfn.IFNA(VLOOKUP(I$2+$A11,'MOP Actions'!$A:$C,3,0),"")</f>
        <v/>
      </c>
      <c r="J11" s="10" t="str">
        <f>_xlfn.IFNA(VLOOKUP(J$2+$A11,'MOP Actions'!$A:$C,3,0),"")</f>
        <v/>
      </c>
      <c r="K11" s="10" t="str">
        <f>_xlfn.IFNA(VLOOKUP(K$2+$A11,'MOP Actions'!$A:$C,3,0),"")</f>
        <v/>
      </c>
      <c r="L11" s="10" t="str">
        <f>_xlfn.IFNA(VLOOKUP(L$2+$A11,'MOP Actions'!$A:$C,3,0),"")</f>
        <v/>
      </c>
      <c r="M11" s="10" t="str">
        <f>_xlfn.IFNA(VLOOKUP(M$2+$A11,'MOP Actions'!$A:$C,3,0),"")</f>
        <v/>
      </c>
      <c r="N11" s="10" t="str">
        <f>_xlfn.IFNA(VLOOKUP(N$2+$A11,'MOP Actions'!$A:$C,3,0),"")</f>
        <v/>
      </c>
      <c r="O11" s="10" t="str">
        <f>_xlfn.IFNA(VLOOKUP(O$2+$A11,'MOP Actions'!$A:$C,3,0),"")</f>
        <v/>
      </c>
      <c r="P11" s="10" t="str">
        <f>_xlfn.IFNA(VLOOKUP(P$2+$A11,'MOP Actions'!$A:$C,3,0),"")</f>
        <v/>
      </c>
      <c r="Q11" s="10" t="str">
        <f>_xlfn.IFNA(VLOOKUP(Q$2+$A11,'MOP Actions'!$A:$C,3,0),"")</f>
        <v/>
      </c>
      <c r="R11" s="10" t="str">
        <f>_xlfn.IFNA(VLOOKUP(R$2+$A11,'MOP Actions'!$A:$C,3,0),"")</f>
        <v/>
      </c>
      <c r="S11" s="10" t="str">
        <f>_xlfn.IFNA(VLOOKUP(S$2+$A11,'MOP Actions'!$A:$C,3,0),"")</f>
        <v/>
      </c>
      <c r="T11" s="10" t="str">
        <f>_xlfn.IFNA(VLOOKUP(T$2+$A11,'MOP Actions'!$A:$C,3,0),"")</f>
        <v/>
      </c>
    </row>
    <row r="12" spans="1:20" x14ac:dyDescent="0.2">
      <c r="H12" s="10"/>
      <c r="K12" s="10"/>
    </row>
    <row r="13" spans="1:20" x14ac:dyDescent="0.2">
      <c r="B13" s="6" t="s">
        <v>467</v>
      </c>
      <c r="H13" s="10"/>
      <c r="K13" s="10"/>
    </row>
    <row r="14" spans="1:20" x14ac:dyDescent="0.2">
      <c r="B14" s="13" t="s">
        <v>464</v>
      </c>
      <c r="C14" s="12" t="s">
        <v>465</v>
      </c>
      <c r="H14" s="10"/>
      <c r="K14" s="10"/>
    </row>
    <row r="15" spans="1:20" x14ac:dyDescent="0.2">
      <c r="B15" s="13" t="s">
        <v>466</v>
      </c>
      <c r="C15" s="1" t="s">
        <v>469</v>
      </c>
    </row>
    <row r="17" spans="1:5" x14ac:dyDescent="0.2">
      <c r="B17" s="6" t="s">
        <v>421</v>
      </c>
      <c r="C17" s="6" t="s">
        <v>453</v>
      </c>
      <c r="D17" s="6" t="s">
        <v>468</v>
      </c>
      <c r="E17" s="6"/>
    </row>
    <row r="18" spans="1:5" s="11" customFormat="1" x14ac:dyDescent="0.2">
      <c r="A18" s="16">
        <v>11</v>
      </c>
      <c r="B18" s="11" t="str">
        <f>VLOOKUP(A18,'MOP Actions'!A:C,3,0)</f>
        <v>1.1 Receive booking from shippers'request &amp; check security status</v>
      </c>
      <c r="C18" s="11">
        <v>29</v>
      </c>
      <c r="D18" t="str">
        <f>$C$14&amp;$C$15&amp;C18</f>
        <v>https://a71bcec4-d0e1-4b94-80d6-695ec0bd0435.filesusr.com/ugd/722a02_e289dc70805f4bd491a467906f728abc.pdf#page=29</v>
      </c>
    </row>
    <row r="19" spans="1:5" s="11" customFormat="1" x14ac:dyDescent="0.2">
      <c r="A19" s="16">
        <v>12</v>
      </c>
      <c r="B19" s="11" t="str">
        <f>VLOOKUP(A19,'MOP Actions'!A:C,3,0)</f>
        <v>1.2 Receive shipper freight information</v>
      </c>
      <c r="C19" s="11">
        <v>30</v>
      </c>
      <c r="D19" t="str">
        <f t="shared" ref="D19:D82" si="0">$C$14&amp;$C$15&amp;C19</f>
        <v>https://a71bcec4-d0e1-4b94-80d6-695ec0bd0435.filesusr.com/ugd/722a02_e289dc70805f4bd491a467906f728abc.pdf#page=30</v>
      </c>
    </row>
    <row r="20" spans="1:5" s="11" customFormat="1" x14ac:dyDescent="0.2">
      <c r="A20" s="16">
        <v>13</v>
      </c>
      <c r="B20" s="11" t="str">
        <f>VLOOKUP(A20,'MOP Actions'!A:C,3,0)</f>
        <v>1.3 Plan routing direct or consolidation</v>
      </c>
      <c r="C20" s="11">
        <v>31</v>
      </c>
      <c r="D20" t="str">
        <f t="shared" si="0"/>
        <v>https://a71bcec4-d0e1-4b94-80d6-695ec0bd0435.filesusr.com/ugd/722a02_e289dc70805f4bd491a467906f728abc.pdf#page=31</v>
      </c>
    </row>
    <row r="21" spans="1:5" s="11" customFormat="1" x14ac:dyDescent="0.2">
      <c r="A21" s="16">
        <v>14</v>
      </c>
      <c r="B21" s="11" t="str">
        <f>VLOOKUP(A21,'MOP Actions'!A:C,3,0)</f>
        <v>1.4 Request capacity against forwarder or carrier inventories</v>
      </c>
      <c r="C21" s="11">
        <v>32</v>
      </c>
      <c r="D21" t="str">
        <f t="shared" si="0"/>
        <v>https://a71bcec4-d0e1-4b94-80d6-695ec0bd0435.filesusr.com/ugd/722a02_e289dc70805f4bd491a467906f728abc.pdf#page=32</v>
      </c>
    </row>
    <row r="22" spans="1:5" s="11" customFormat="1" x14ac:dyDescent="0.2">
      <c r="A22" s="16">
        <v>15</v>
      </c>
      <c r="B22" s="11" t="str">
        <f>VLOOKUP(A22,'MOP Actions'!A:C,3,0)</f>
        <v>1.5 Confirm capacity</v>
      </c>
      <c r="C22" s="11">
        <v>33</v>
      </c>
      <c r="D22" t="str">
        <f t="shared" si="0"/>
        <v>https://a71bcec4-d0e1-4b94-80d6-695ec0bd0435.filesusr.com/ugd/722a02_e289dc70805f4bd491a467906f728abc.pdf#page=33</v>
      </c>
    </row>
    <row r="23" spans="1:5" s="11" customFormat="1" x14ac:dyDescent="0.2">
      <c r="A23" s="16">
        <v>16</v>
      </c>
      <c r="B23" s="11" t="str">
        <f>VLOOKUP(A23,'MOP Actions'!A:C,3,0)</f>
        <v>1.6 Create routemaps &amp; share</v>
      </c>
      <c r="C23" s="11">
        <v>34</v>
      </c>
      <c r="D23" t="str">
        <f t="shared" si="0"/>
        <v>https://a71bcec4-d0e1-4b94-80d6-695ec0bd0435.filesusr.com/ugd/722a02_e289dc70805f4bd491a467906f728abc.pdf#page=34</v>
      </c>
    </row>
    <row r="24" spans="1:5" s="11" customFormat="1" x14ac:dyDescent="0.2">
      <c r="A24" s="16">
        <v>17</v>
      </c>
      <c r="B24" s="11" t="str">
        <f>VLOOKUP(A24,'MOP Actions'!A:C,3,0)</f>
        <v>1.7 Arrange pick-up of freight</v>
      </c>
      <c r="C24" s="11">
        <v>35</v>
      </c>
      <c r="D24" t="str">
        <f t="shared" si="0"/>
        <v>https://a71bcec4-d0e1-4b94-80d6-695ec0bd0435.filesusr.com/ugd/722a02_e289dc70805f4bd491a467906f728abc.pdf#page=35</v>
      </c>
    </row>
    <row r="25" spans="1:5" s="11" customFormat="1" x14ac:dyDescent="0.2">
      <c r="A25" s="16">
        <v>21</v>
      </c>
      <c r="B25" s="11" t="str">
        <f>VLOOKUP(A25,'MOP Actions'!A:C,3,0)</f>
        <v>2.1 Labeling freight</v>
      </c>
      <c r="C25" s="11">
        <v>36</v>
      </c>
      <c r="D25" t="str">
        <f t="shared" si="0"/>
        <v>https://a71bcec4-d0e1-4b94-80d6-695ec0bd0435.filesusr.com/ugd/722a02_e289dc70805f4bd491a467906f728abc.pdf#page=36</v>
      </c>
    </row>
    <row r="26" spans="1:5" s="11" customFormat="1" x14ac:dyDescent="0.2">
      <c r="A26" s="16">
        <v>22</v>
      </c>
      <c r="B26" s="11" t="str">
        <f>VLOOKUP(A26,'MOP Actions'!A:C,3,0)</f>
        <v>2.2 Associate unique piece level information with booking</v>
      </c>
      <c r="C26" s="11">
        <v>37</v>
      </c>
      <c r="D26" t="str">
        <f t="shared" si="0"/>
        <v>https://a71bcec4-d0e1-4b94-80d6-695ec0bd0435.filesusr.com/ugd/722a02_e289dc70805f4bd491a467906f728abc.pdf#page=37</v>
      </c>
    </row>
    <row r="27" spans="1:5" s="11" customFormat="1" x14ac:dyDescent="0.2">
      <c r="A27" s="16">
        <v>23</v>
      </c>
      <c r="B27" s="11" t="str">
        <f>VLOOKUP(A27,'MOP Actions'!A:C,3,0)</f>
        <v>2.3 Pick-up freight</v>
      </c>
      <c r="C27" s="11">
        <v>38</v>
      </c>
      <c r="D27" t="str">
        <f t="shared" si="0"/>
        <v>https://a71bcec4-d0e1-4b94-80d6-695ec0bd0435.filesusr.com/ugd/722a02_e289dc70805f4bd491a467906f728abc.pdf#page=38</v>
      </c>
    </row>
    <row r="28" spans="1:5" s="11" customFormat="1" x14ac:dyDescent="0.2">
      <c r="A28" s="16">
        <v>31</v>
      </c>
      <c r="B28" s="11" t="str">
        <f>VLOOKUP(A28,'MOP Actions'!A:C,3,0)</f>
        <v>3.1 Arrival of truck at forwarder branch facility</v>
      </c>
      <c r="C28" s="11">
        <v>39</v>
      </c>
      <c r="D28" t="str">
        <f t="shared" si="0"/>
        <v>https://a71bcec4-d0e1-4b94-80d6-695ec0bd0435.filesusr.com/ugd/722a02_e289dc70805f4bd491a467906f728abc.pdf#page=39</v>
      </c>
    </row>
    <row r="29" spans="1:5" s="11" customFormat="1" x14ac:dyDescent="0.2">
      <c r="A29" s="16">
        <v>32</v>
      </c>
      <c r="B29" s="11" t="str">
        <f>VLOOKUP(A29,'MOP Actions'!A:C,3,0)</f>
        <v>3.2 Check/apply labelling &amp; verify physical integrity of packages</v>
      </c>
      <c r="C29" s="11">
        <v>40</v>
      </c>
      <c r="D29" t="str">
        <f t="shared" si="0"/>
        <v>https://a71bcec4-d0e1-4b94-80d6-695ec0bd0435.filesusr.com/ugd/722a02_e289dc70805f4bd491a467906f728abc.pdf#page=40</v>
      </c>
    </row>
    <row r="30" spans="1:5" s="11" customFormat="1" x14ac:dyDescent="0.2">
      <c r="A30" s="16">
        <v>33</v>
      </c>
      <c r="B30" s="11" t="str">
        <f>VLOOKUP(A30,'MOP Actions'!A:C,3,0)</f>
        <v>3.3 Check Information matches actual freight + security</v>
      </c>
      <c r="C30" s="11">
        <v>41</v>
      </c>
      <c r="D30" t="str">
        <f t="shared" si="0"/>
        <v>https://a71bcec4-d0e1-4b94-80d6-695ec0bd0435.filesusr.com/ugd/722a02_e289dc70805f4bd491a467906f728abc.pdf#page=41</v>
      </c>
    </row>
    <row r="31" spans="1:5" s="11" customFormat="1" x14ac:dyDescent="0.2">
      <c r="A31" s="16">
        <v>34</v>
      </c>
      <c r="B31" s="11" t="str">
        <f>VLOOKUP(A31,'MOP Actions'!A:C,3,0)</f>
        <v>3.4 Check accuracy of booking &amp; adjust if needed</v>
      </c>
      <c r="C31" s="11">
        <v>42</v>
      </c>
      <c r="D31" t="str">
        <f t="shared" si="0"/>
        <v>https://a71bcec4-d0e1-4b94-80d6-695ec0bd0435.filesusr.com/ugd/722a02_e289dc70805f4bd491a467906f728abc.pdf#page=42</v>
      </c>
    </row>
    <row r="32" spans="1:5" s="11" customFormat="1" x14ac:dyDescent="0.2">
      <c r="A32" s="16">
        <v>35</v>
      </c>
      <c r="B32" s="11" t="str">
        <f>VLOOKUP(A32,'MOP Actions'!A:C,3,0)</f>
        <v>3.5 Create shipment record</v>
      </c>
      <c r="C32" s="11">
        <v>43</v>
      </c>
      <c r="D32" t="str">
        <f t="shared" si="0"/>
        <v>https://a71bcec4-d0e1-4b94-80d6-695ec0bd0435.filesusr.com/ugd/722a02_e289dc70805f4bd491a467906f728abc.pdf#page=43</v>
      </c>
    </row>
    <row r="33" spans="1:4" s="11" customFormat="1" x14ac:dyDescent="0.2">
      <c r="A33" s="16">
        <v>36</v>
      </c>
      <c r="B33" s="11" t="str">
        <f>VLOOKUP(A33,'MOP Actions'!A:C,3,0)</f>
        <v>3.6 Sort &amp; transfer freight to build or storage locations</v>
      </c>
      <c r="C33" s="11">
        <v>44</v>
      </c>
      <c r="D33" t="str">
        <f t="shared" si="0"/>
        <v>https://a71bcec4-d0e1-4b94-80d6-695ec0bd0435.filesusr.com/ugd/722a02_e289dc70805f4bd491a467906f728abc.pdf#page=44</v>
      </c>
    </row>
    <row r="34" spans="1:4" s="11" customFormat="1" x14ac:dyDescent="0.2">
      <c r="A34" s="16">
        <v>41</v>
      </c>
      <c r="B34" s="11" t="str">
        <f>VLOOKUP(A34,'MOP Actions'!A:C,3,0)</f>
        <v>4.1 Confirm information to hub</v>
      </c>
      <c r="C34" s="11">
        <v>45</v>
      </c>
      <c r="D34" t="str">
        <f t="shared" si="0"/>
        <v>https://a71bcec4-d0e1-4b94-80d6-695ec0bd0435.filesusr.com/ugd/722a02_e289dc70805f4bd491a467906f728abc.pdf#page=45</v>
      </c>
    </row>
    <row r="35" spans="1:4" s="11" customFormat="1" x14ac:dyDescent="0.2">
      <c r="A35" s="16">
        <v>42</v>
      </c>
      <c r="B35" s="11" t="str">
        <f>VLOOKUP(A35,'MOP Actions'!A:C,3,0)</f>
        <v>4.2 Issue loading list for truck to hub / load freight</v>
      </c>
      <c r="C35" s="11">
        <v>46</v>
      </c>
      <c r="D35" t="str">
        <f t="shared" si="0"/>
        <v>https://a71bcec4-d0e1-4b94-80d6-695ec0bd0435.filesusr.com/ugd/722a02_e289dc70805f4bd491a467906f728abc.pdf#page=46</v>
      </c>
    </row>
    <row r="36" spans="1:4" s="11" customFormat="1" x14ac:dyDescent="0.2">
      <c r="A36" s="16">
        <v>43</v>
      </c>
      <c r="B36" s="11" t="str">
        <f>VLOOKUP(A36,'MOP Actions'!A:C,3,0)</f>
        <v>4.3 Departure of loaded truck from forwarder branch facility to forwarder hub</v>
      </c>
      <c r="C36" s="11">
        <v>47</v>
      </c>
      <c r="D36" t="str">
        <f t="shared" si="0"/>
        <v>https://a71bcec4-d0e1-4b94-80d6-695ec0bd0435.filesusr.com/ugd/722a02_e289dc70805f4bd491a467906f728abc.pdf#page=47</v>
      </c>
    </row>
    <row r="37" spans="1:4" s="11" customFormat="1" x14ac:dyDescent="0.2">
      <c r="A37" s="16">
        <v>51</v>
      </c>
      <c r="B37" s="11" t="str">
        <f>VLOOKUP(A37,'MOP Actions'!A:C,3,0)</f>
        <v>5.1 Arrival/unload of truck at forwarder hub</v>
      </c>
      <c r="C37" s="11">
        <v>48</v>
      </c>
      <c r="D37" t="str">
        <f t="shared" si="0"/>
        <v>https://a71bcec4-d0e1-4b94-80d6-695ec0bd0435.filesusr.com/ugd/722a02_e289dc70805f4bd491a467906f728abc.pdf#page=48</v>
      </c>
    </row>
    <row r="38" spans="1:4" s="11" customFormat="1" x14ac:dyDescent="0.2">
      <c r="A38" s="16">
        <v>52</v>
      </c>
      <c r="B38" s="11" t="str">
        <f>VLOOKUP(A38,'MOP Actions'!A:C,3,0)</f>
        <v>5.2 Check/verify physical integrity of truckload</v>
      </c>
      <c r="C38" s="11">
        <v>49</v>
      </c>
      <c r="D38" t="str">
        <f t="shared" si="0"/>
        <v>https://a71bcec4-d0e1-4b94-80d6-695ec0bd0435.filesusr.com/ugd/722a02_e289dc70805f4bd491a467906f728abc.pdf#page=49</v>
      </c>
    </row>
    <row r="39" spans="1:4" s="11" customFormat="1" x14ac:dyDescent="0.2">
      <c r="A39" s="16">
        <v>53</v>
      </c>
      <c r="B39" s="11" t="str">
        <f>VLOOKUP(A39,'MOP Actions'!A:C,3,0)</f>
        <v>5.3 Check security status of shipment</v>
      </c>
      <c r="C39" s="11">
        <v>50</v>
      </c>
      <c r="D39" t="str">
        <f t="shared" si="0"/>
        <v>https://a71bcec4-d0e1-4b94-80d6-695ec0bd0435.filesusr.com/ugd/722a02_e289dc70805f4bd491a467906f728abc.pdf#page=50</v>
      </c>
    </row>
    <row r="40" spans="1:4" s="11" customFormat="1" x14ac:dyDescent="0.2">
      <c r="A40" s="16">
        <v>54</v>
      </c>
      <c r="B40" s="11" t="str">
        <f>VLOOKUP(A40,'MOP Actions'!A:C,3,0)</f>
        <v>5.4 Create (M)AWB shipment record &amp; consolidation manifest</v>
      </c>
      <c r="C40" s="11">
        <v>51</v>
      </c>
      <c r="D40" t="str">
        <f t="shared" si="0"/>
        <v>https://a71bcec4-d0e1-4b94-80d6-695ec0bd0435.filesusr.com/ugd/722a02_e289dc70805f4bd491a467906f728abc.pdf#page=51</v>
      </c>
    </row>
    <row r="41" spans="1:4" s="11" customFormat="1" x14ac:dyDescent="0.2">
      <c r="A41" s="16">
        <v>55</v>
      </c>
      <c r="B41" s="11" t="str">
        <f>VLOOKUP(A41,'MOP Actions'!A:C,3,0)</f>
        <v>5.5 Send freight picking instructions to warehouse</v>
      </c>
      <c r="C41" s="11">
        <v>52</v>
      </c>
      <c r="D41" t="str">
        <f t="shared" si="0"/>
        <v>https://a71bcec4-d0e1-4b94-80d6-695ec0bd0435.filesusr.com/ugd/722a02_e289dc70805f4bd491a467906f728abc.pdf#page=52</v>
      </c>
    </row>
    <row r="42" spans="1:4" s="11" customFormat="1" x14ac:dyDescent="0.2">
      <c r="A42" s="16">
        <v>56</v>
      </c>
      <c r="B42" s="11" t="str">
        <f>VLOOKUP(A42,'MOP Actions'!A:C,3,0)</f>
        <v>5.6 Prepare shipment for export</v>
      </c>
      <c r="C42" s="11">
        <v>53</v>
      </c>
      <c r="D42" t="str">
        <f t="shared" si="0"/>
        <v>https://a71bcec4-d0e1-4b94-80d6-695ec0bd0435.filesusr.com/ugd/722a02_e289dc70805f4bd491a467906f728abc.pdf#page=53</v>
      </c>
    </row>
    <row r="43" spans="1:4" s="11" customFormat="1" x14ac:dyDescent="0.2">
      <c r="A43" s="16">
        <v>61</v>
      </c>
      <c r="B43" s="11" t="str">
        <f>VLOOKUP(A43,'MOP Actions'!A:C,3,0)</f>
        <v>6.1 Issue loading list for truck to carrier / load freight</v>
      </c>
      <c r="C43" s="11">
        <v>54</v>
      </c>
      <c r="D43" t="str">
        <f t="shared" si="0"/>
        <v>https://a71bcec4-d0e1-4b94-80d6-695ec0bd0435.filesusr.com/ugd/722a02_e289dc70805f4bd491a467906f728abc.pdf#page=54</v>
      </c>
    </row>
    <row r="44" spans="1:4" s="11" customFormat="1" x14ac:dyDescent="0.2">
      <c r="A44" s="16">
        <v>62</v>
      </c>
      <c r="B44" s="11" t="str">
        <f>VLOOKUP(A44,'MOP Actions'!A:C,3,0)</f>
        <v>6.2 Departure of loaded truck from forwarder hub to carrier domain</v>
      </c>
      <c r="C44" s="11">
        <v>55</v>
      </c>
      <c r="D44" t="str">
        <f t="shared" si="0"/>
        <v>https://a71bcec4-d0e1-4b94-80d6-695ec0bd0435.filesusr.com/ugd/722a02_e289dc70805f4bd491a467906f728abc.pdf#page=55</v>
      </c>
    </row>
    <row r="45" spans="1:4" s="11" customFormat="1" x14ac:dyDescent="0.2">
      <c r="A45" s="16">
        <v>63</v>
      </c>
      <c r="B45" s="11" t="str">
        <f>VLOOKUP(A45,'MOP Actions'!A:C,3,0)</f>
        <v>6.3 Transmit forwarder information to carrier</v>
      </c>
      <c r="C45" s="11">
        <v>56</v>
      </c>
      <c r="D45" t="str">
        <f t="shared" si="0"/>
        <v>https://a71bcec4-d0e1-4b94-80d6-695ec0bd0435.filesusr.com/ugd/722a02_e289dc70805f4bd491a467906f728abc.pdf#page=56</v>
      </c>
    </row>
    <row r="46" spans="1:4" s="11" customFormat="1" x14ac:dyDescent="0.2">
      <c r="A46" s="16">
        <v>64</v>
      </c>
      <c r="B46" s="11" t="str">
        <f>VLOOKUP(A46,'MOP Actions'!A:C,3,0)</f>
        <v>6.4 Arrival of truck at carrier domain</v>
      </c>
      <c r="C46" s="11">
        <v>57</v>
      </c>
      <c r="D46" t="str">
        <f t="shared" si="0"/>
        <v>https://a71bcec4-d0e1-4b94-80d6-695ec0bd0435.filesusr.com/ugd/722a02_e289dc70805f4bd491a467906f728abc.pdf#page=57</v>
      </c>
    </row>
    <row r="47" spans="1:4" s="11" customFormat="1" x14ac:dyDescent="0.2">
      <c r="A47" s="16">
        <v>71</v>
      </c>
      <c r="B47" s="11" t="str">
        <f>VLOOKUP(A47,'MOP Actions'!A:C,3,0)</f>
        <v>7.1 Channel forwarder information to GHA where applicable</v>
      </c>
      <c r="C47" s="11">
        <v>58</v>
      </c>
      <c r="D47" t="str">
        <f t="shared" si="0"/>
        <v>https://a71bcec4-d0e1-4b94-80d6-695ec0bd0435.filesusr.com/ugd/722a02_e289dc70805f4bd491a467906f728abc.pdf#page=58</v>
      </c>
    </row>
    <row r="48" spans="1:4" s="11" customFormat="1" x14ac:dyDescent="0.2">
      <c r="A48" s="16">
        <v>72</v>
      </c>
      <c r="B48" s="11" t="str">
        <f>VLOOKUP(A48,'MOP Actions'!A:C,3,0)</f>
        <v>7.2 Assign unloading slot and position to truck</v>
      </c>
      <c r="C48" s="11">
        <v>59</v>
      </c>
      <c r="D48" t="str">
        <f t="shared" si="0"/>
        <v>https://a71bcec4-d0e1-4b94-80d6-695ec0bd0435.filesusr.com/ugd/722a02_e289dc70805f4bd491a467906f728abc.pdf#page=59</v>
      </c>
    </row>
    <row r="49" spans="1:4" s="11" customFormat="1" x14ac:dyDescent="0.2">
      <c r="A49" s="16">
        <v>73</v>
      </c>
      <c r="B49" s="11" t="str">
        <f>VLOOKUP(A49,'MOP Actions'!A:C,3,0)</f>
        <v>7.3 Validate security / customs status of truck</v>
      </c>
      <c r="C49" s="11">
        <v>60</v>
      </c>
      <c r="D49" t="str">
        <f t="shared" si="0"/>
        <v>https://a71bcec4-d0e1-4b94-80d6-695ec0bd0435.filesusr.com/ugd/722a02_e289dc70805f4bd491a467906f728abc.pdf#page=60</v>
      </c>
    </row>
    <row r="50" spans="1:4" s="11" customFormat="1" x14ac:dyDescent="0.2">
      <c r="A50" s="16">
        <v>74</v>
      </c>
      <c r="B50" s="11" t="str">
        <f>VLOOKUP(A50,'MOP Actions'!A:C,3,0)</f>
        <v>7.4 Unload truck / Receive shipments transferred from other carriers</v>
      </c>
      <c r="C50" s="11">
        <v>61</v>
      </c>
      <c r="D50" t="str">
        <f t="shared" si="0"/>
        <v>https://a71bcec4-d0e1-4b94-80d6-695ec0bd0435.filesusr.com/ugd/722a02_e289dc70805f4bd491a467906f728abc.pdf#page=61</v>
      </c>
    </row>
    <row r="51" spans="1:4" s="11" customFormat="1" x14ac:dyDescent="0.2">
      <c r="A51" s="16">
        <v>75</v>
      </c>
      <c r="B51" s="11" t="str">
        <f>VLOOKUP(A51,'MOP Actions'!A:C,3,0)</f>
        <v>7.5 Secure freight as applicable</v>
      </c>
      <c r="C51" s="11">
        <v>62</v>
      </c>
      <c r="D51" t="str">
        <f t="shared" si="0"/>
        <v>https://a71bcec4-d0e1-4b94-80d6-695ec0bd0435.filesusr.com/ugd/722a02_e289dc70805f4bd491a467906f728abc.pdf#page=62</v>
      </c>
    </row>
    <row r="52" spans="1:4" s="11" customFormat="1" x14ac:dyDescent="0.2">
      <c r="A52" s="16">
        <v>76</v>
      </c>
      <c r="B52" s="11" t="str">
        <f>VLOOKUP(A52,'MOP Actions'!A:C,3,0)</f>
        <v>7.6 Check Booking Information Matches Actual Freight</v>
      </c>
      <c r="C52" s="11">
        <v>63</v>
      </c>
      <c r="D52" t="str">
        <f t="shared" si="0"/>
        <v>https://a71bcec4-d0e1-4b94-80d6-695ec0bd0435.filesusr.com/ugd/722a02_e289dc70805f4bd491a467906f728abc.pdf#page=63</v>
      </c>
    </row>
    <row r="53" spans="1:4" s="11" customFormat="1" x14ac:dyDescent="0.2">
      <c r="A53" s="16">
        <v>81</v>
      </c>
      <c r="B53" s="11" t="str">
        <f>VLOOKUP(A53,'MOP Actions'!A:C,3,0)</f>
        <v>8.1 Verify Shipment Security Cleared</v>
      </c>
      <c r="C53" s="11">
        <v>64</v>
      </c>
      <c r="D53" t="str">
        <f t="shared" si="0"/>
        <v>https://a71bcec4-d0e1-4b94-80d6-695ec0bd0435.filesusr.com/ugd/722a02_e289dc70805f4bd491a467906f728abc.pdf#page=64</v>
      </c>
    </row>
    <row r="54" spans="1:4" s="11" customFormat="1" x14ac:dyDescent="0.2">
      <c r="A54" s="16">
        <v>82</v>
      </c>
      <c r="B54" s="11" t="str">
        <f>VLOOKUP(A54,'MOP Actions'!A:C,3,0)</f>
        <v>8.2 Perform physical ready for carriage checks</v>
      </c>
      <c r="C54" s="11">
        <v>65</v>
      </c>
      <c r="D54" t="str">
        <f t="shared" si="0"/>
        <v>https://a71bcec4-d0e1-4b94-80d6-695ec0bd0435.filesusr.com/ugd/722a02_e289dc70805f4bd491a467906f728abc.pdf#page=65</v>
      </c>
    </row>
    <row r="55" spans="1:4" s="11" customFormat="1" x14ac:dyDescent="0.2">
      <c r="A55" s="16">
        <v>83</v>
      </c>
      <c r="B55" s="11" t="str">
        <f>VLOOKUP(A55,'MOP Actions'!A:C,3,0)</f>
        <v>8.3 Validate information to confirm Ready for Carriage</v>
      </c>
      <c r="C55" s="11">
        <v>66</v>
      </c>
      <c r="D55" t="str">
        <f t="shared" si="0"/>
        <v>https://a71bcec4-d0e1-4b94-80d6-695ec0bd0435.filesusr.com/ugd/722a02_e289dc70805f4bd491a467906f728abc.pdf#page=66</v>
      </c>
    </row>
    <row r="56" spans="1:4" s="11" customFormat="1" x14ac:dyDescent="0.2">
      <c r="A56" s="16">
        <v>91</v>
      </c>
      <c r="B56" s="11" t="str">
        <f>VLOOKUP(A56,'MOP Actions'!A:C,3,0)</f>
        <v>9.1 Shipments in transit received from process 13</v>
      </c>
      <c r="C56" s="11">
        <v>67</v>
      </c>
      <c r="D56" t="str">
        <f t="shared" si="0"/>
        <v>https://a71bcec4-d0e1-4b94-80d6-695ec0bd0435.filesusr.com/ugd/722a02_e289dc70805f4bd491a467906f728abc.pdf#page=67</v>
      </c>
    </row>
    <row r="57" spans="1:4" s="11" customFormat="1" x14ac:dyDescent="0.2">
      <c r="A57" s="16">
        <v>92</v>
      </c>
      <c r="B57" s="11" t="str">
        <f>VLOOKUP(A57,'MOP Actions'!A:C,3,0)</f>
        <v>9.2 Shipments in transit security cleared</v>
      </c>
      <c r="C57" s="11">
        <v>68</v>
      </c>
      <c r="D57" t="str">
        <f t="shared" si="0"/>
        <v>https://a71bcec4-d0e1-4b94-80d6-695ec0bd0435.filesusr.com/ugd/722a02_e289dc70805f4bd491a467906f728abc.pdf#page=68</v>
      </c>
    </row>
    <row r="58" spans="1:4" s="11" customFormat="1" x14ac:dyDescent="0.2">
      <c r="A58" s="16">
        <v>93</v>
      </c>
      <c r="B58" s="11" t="str">
        <f>VLOOKUP(A58,'MOP Actions'!A:C,3,0)</f>
        <v>9.3 Plan flight and send booking list to warehouse</v>
      </c>
      <c r="C58" s="11">
        <v>69</v>
      </c>
      <c r="D58" t="str">
        <f t="shared" si="0"/>
        <v>https://a71bcec4-d0e1-4b94-80d6-695ec0bd0435.filesusr.com/ugd/722a02_e289dc70805f4bd491a467906f728abc.pdf#page=69</v>
      </c>
    </row>
    <row r="59" spans="1:4" s="11" customFormat="1" x14ac:dyDescent="0.2">
      <c r="A59" s="16">
        <v>94</v>
      </c>
      <c r="B59" s="11" t="str">
        <f>VLOOKUP(A59,'MOP Actions'!A:C,3,0)</f>
        <v>9.4 Collect freight and unitize as planned</v>
      </c>
      <c r="C59" s="11">
        <v>70</v>
      </c>
      <c r="D59" t="str">
        <f t="shared" si="0"/>
        <v>https://a71bcec4-d0e1-4b94-80d6-695ec0bd0435.filesusr.com/ugd/722a02_e289dc70805f4bd491a467906f728abc.pdf#page=70</v>
      </c>
    </row>
    <row r="60" spans="1:4" s="11" customFormat="1" x14ac:dyDescent="0.2">
      <c r="A60" s="16">
        <v>95</v>
      </c>
      <c r="B60" s="11" t="str">
        <f>VLOOKUP(A60,'MOP Actions'!A:C,3,0)</f>
        <v>9.5 Consolidate information</v>
      </c>
      <c r="C60" s="11">
        <v>71</v>
      </c>
      <c r="D60" t="str">
        <f t="shared" si="0"/>
        <v>https://a71bcec4-d0e1-4b94-80d6-695ec0bd0435.filesusr.com/ugd/722a02_e289dc70805f4bd491a467906f728abc.pdf#page=71</v>
      </c>
    </row>
    <row r="61" spans="1:4" s="11" customFormat="1" x14ac:dyDescent="0.2">
      <c r="A61" s="16">
        <v>101</v>
      </c>
      <c r="B61" s="11" t="str">
        <f>VLOOKUP(A61,'MOP Actions'!A:C,3,0)</f>
        <v>10.1 Move shipments from warehouse to hold area for ramp transport</v>
      </c>
      <c r="C61" s="11">
        <v>72</v>
      </c>
      <c r="D61" t="str">
        <f t="shared" si="0"/>
        <v>https://a71bcec4-d0e1-4b94-80d6-695ec0bd0435.filesusr.com/ugd/722a02_e289dc70805f4bd491a467906f728abc.pdf#page=72</v>
      </c>
    </row>
    <row r="62" spans="1:4" s="11" customFormat="1" x14ac:dyDescent="0.2">
      <c r="A62" s="16">
        <v>102</v>
      </c>
      <c r="B62" s="11" t="str">
        <f>VLOOKUP(A62,'MOP Actions'!A:C,3,0)</f>
        <v>10.2 Move shipments from hold area to parking position</v>
      </c>
      <c r="C62" s="11">
        <v>73</v>
      </c>
      <c r="D62" t="str">
        <f t="shared" si="0"/>
        <v>https://a71bcec4-d0e1-4b94-80d6-695ec0bd0435.filesusr.com/ugd/722a02_e289dc70805f4bd491a467906f728abc.pdf#page=73</v>
      </c>
    </row>
    <row r="63" spans="1:4" s="11" customFormat="1" x14ac:dyDescent="0.2">
      <c r="A63" s="16">
        <v>103</v>
      </c>
      <c r="B63" s="11" t="str">
        <f>VLOOKUP(A63,'MOP Actions'!A:C,3,0)</f>
        <v>10.3 Load Aircraft as per Load Plan</v>
      </c>
      <c r="C63" s="11">
        <v>74</v>
      </c>
      <c r="D63" t="str">
        <f t="shared" si="0"/>
        <v>https://a71bcec4-d0e1-4b94-80d6-695ec0bd0435.filesusr.com/ugd/722a02_e289dc70805f4bd491a467906f728abc.pdf#page=74</v>
      </c>
    </row>
    <row r="64" spans="1:4" s="11" customFormat="1" x14ac:dyDescent="0.2">
      <c r="A64" s="16">
        <v>104</v>
      </c>
      <c r="B64" s="11" t="str">
        <f>VLOOKUP(A64,'MOP Actions'!A:C,3,0)</f>
        <v>10.4 Resolve Discrepancies</v>
      </c>
      <c r="C64" s="11">
        <v>75</v>
      </c>
      <c r="D64" t="str">
        <f t="shared" si="0"/>
        <v>https://a71bcec4-d0e1-4b94-80d6-695ec0bd0435.filesusr.com/ugd/722a02_e289dc70805f4bd491a467906f728abc.pdf#page=75</v>
      </c>
    </row>
    <row r="65" spans="1:4" s="11" customFormat="1" x14ac:dyDescent="0.2">
      <c r="A65" s="16">
        <v>105</v>
      </c>
      <c r="B65" s="11" t="str">
        <f>VLOOKUP(A65,'MOP Actions'!A:C,3,0)</f>
        <v>10.5 Departure of Aircraft</v>
      </c>
      <c r="C65" s="11">
        <v>76</v>
      </c>
      <c r="D65" t="str">
        <f t="shared" si="0"/>
        <v>https://a71bcec4-d0e1-4b94-80d6-695ec0bd0435.filesusr.com/ugd/722a02_e289dc70805f4bd491a467906f728abc.pdf#page=76</v>
      </c>
    </row>
    <row r="66" spans="1:4" s="11" customFormat="1" x14ac:dyDescent="0.2">
      <c r="A66" s="16">
        <v>111</v>
      </c>
      <c r="B66" s="11" t="str">
        <f>VLOOKUP(A66,'MOP Actions'!A:C,3,0)</f>
        <v>11.1 Transmit flight and shipment information to down line stations &amp; authorities</v>
      </c>
      <c r="C66" s="11">
        <v>77</v>
      </c>
      <c r="D66" t="str">
        <f t="shared" si="0"/>
        <v>https://a71bcec4-d0e1-4b94-80d6-695ec0bd0435.filesusr.com/ugd/722a02_e289dc70805f4bd491a467906f728abc.pdf#page=77</v>
      </c>
    </row>
    <row r="67" spans="1:4" s="11" customFormat="1" x14ac:dyDescent="0.2">
      <c r="A67" s="16">
        <v>121</v>
      </c>
      <c r="B67" s="11" t="str">
        <f>VLOOKUP(A67,'MOP Actions'!A:C,3,0)</f>
        <v>12.1 Arrive flight at destination airport</v>
      </c>
      <c r="C67" s="11">
        <v>78</v>
      </c>
      <c r="D67" t="str">
        <f t="shared" si="0"/>
        <v>https://a71bcec4-d0e1-4b94-80d6-695ec0bd0435.filesusr.com/ugd/722a02_e289dc70805f4bd491a467906f728abc.pdf#page=78</v>
      </c>
    </row>
    <row r="68" spans="1:4" s="11" customFormat="1" x14ac:dyDescent="0.2">
      <c r="A68" s="16">
        <v>122</v>
      </c>
      <c r="B68" s="11" t="str">
        <f>VLOOKUP(A68,'MOP Actions'!A:C,3,0)</f>
        <v>12.2 Unload flight</v>
      </c>
      <c r="C68" s="11">
        <v>79</v>
      </c>
      <c r="D68" t="str">
        <f t="shared" si="0"/>
        <v>https://a71bcec4-d0e1-4b94-80d6-695ec0bd0435.filesusr.com/ugd/722a02_e289dc70805f4bd491a467906f728abc.pdf#page=79</v>
      </c>
    </row>
    <row r="69" spans="1:4" s="11" customFormat="1" x14ac:dyDescent="0.2">
      <c r="A69" s="16">
        <v>123</v>
      </c>
      <c r="B69" s="11" t="str">
        <f>VLOOKUP(A69,'MOP Actions'!A:C,3,0)</f>
        <v>12.3 Move shipments to appropriate facility</v>
      </c>
      <c r="C69" s="11">
        <v>80</v>
      </c>
      <c r="D69" t="str">
        <f t="shared" si="0"/>
        <v>https://a71bcec4-d0e1-4b94-80d6-695ec0bd0435.filesusr.com/ugd/722a02_e289dc70805f4bd491a467906f728abc.pdf#page=80</v>
      </c>
    </row>
    <row r="70" spans="1:4" s="11" customFormat="1" x14ac:dyDescent="0.2">
      <c r="A70" s="16">
        <v>124</v>
      </c>
      <c r="B70" s="11" t="str">
        <f>VLOOKUP(A70,'MOP Actions'!A:C,3,0)</f>
        <v>12.4 Receive shipments at warehouse</v>
      </c>
      <c r="C70" s="11">
        <v>81</v>
      </c>
      <c r="D70" t="str">
        <f t="shared" si="0"/>
        <v>https://a71bcec4-d0e1-4b94-80d6-695ec0bd0435.filesusr.com/ugd/722a02_e289dc70805f4bd491a467906f728abc.pdf#page=81</v>
      </c>
    </row>
    <row r="71" spans="1:4" s="11" customFormat="1" x14ac:dyDescent="0.2">
      <c r="A71" s="16">
        <v>131</v>
      </c>
      <c r="B71" s="11" t="str">
        <f>VLOOKUP(A71,'MOP Actions'!A:C,3,0)</f>
        <v>13.1 Arrive shipments at warehouse</v>
      </c>
      <c r="C71" s="11">
        <v>82</v>
      </c>
      <c r="D71" t="str">
        <f t="shared" si="0"/>
        <v>https://a71bcec4-d0e1-4b94-80d6-695ec0bd0435.filesusr.com/ugd/722a02_e289dc70805f4bd491a467906f728abc.pdf#page=82</v>
      </c>
    </row>
    <row r="72" spans="1:4" s="11" customFormat="1" x14ac:dyDescent="0.2">
      <c r="A72" s="16">
        <v>132</v>
      </c>
      <c r="B72" s="11" t="str">
        <f>VLOOKUP(A72,'MOP Actions'!A:C,3,0)</f>
        <v>13.2 Move shipments in transit to appropriate location (see process 9)</v>
      </c>
      <c r="C72" s="11">
        <v>83</v>
      </c>
      <c r="D72" t="str">
        <f t="shared" si="0"/>
        <v>https://a71bcec4-d0e1-4b94-80d6-695ec0bd0435.filesusr.com/ugd/722a02_e289dc70805f4bd491a467906f728abc.pdf#page=83</v>
      </c>
    </row>
    <row r="73" spans="1:4" s="11" customFormat="1" x14ac:dyDescent="0.2">
      <c r="A73" s="16">
        <v>133</v>
      </c>
      <c r="B73" s="11" t="str">
        <f>VLOOKUP(A73,'MOP Actions'!A:C,3,0)</f>
        <v>13.3 Move shipments to be transferred to other carrier</v>
      </c>
      <c r="C73" s="11">
        <v>84</v>
      </c>
      <c r="D73" t="str">
        <f t="shared" si="0"/>
        <v>https://a71bcec4-d0e1-4b94-80d6-695ec0bd0435.filesusr.com/ugd/722a02_e289dc70805f4bd491a467906f728abc.pdf#page=84</v>
      </c>
    </row>
    <row r="74" spans="1:4" s="11" customFormat="1" x14ac:dyDescent="0.2">
      <c r="A74" s="16">
        <v>141</v>
      </c>
      <c r="B74" s="11" t="str">
        <f>VLOOKUP(A74,'MOP Actions'!A:C,3,0)</f>
        <v>14.1 Store Freight for Import</v>
      </c>
      <c r="C74" s="11">
        <v>85</v>
      </c>
      <c r="D74" t="str">
        <f t="shared" si="0"/>
        <v>https://a71bcec4-d0e1-4b94-80d6-695ec0bd0435.filesusr.com/ugd/722a02_e289dc70805f4bd491a467906f728abc.pdf#page=85</v>
      </c>
    </row>
    <row r="75" spans="1:4" s="11" customFormat="1" x14ac:dyDescent="0.2">
      <c r="A75" s="16">
        <v>142</v>
      </c>
      <c r="B75" s="11" t="str">
        <f>VLOOKUP(A75,'MOP Actions'!A:C,3,0)</f>
        <v>14.2 Notify Forwarder Freight and Information On Hand at Destination</v>
      </c>
      <c r="C75" s="11">
        <v>86</v>
      </c>
      <c r="D75" t="str">
        <f t="shared" si="0"/>
        <v>https://a71bcec4-d0e1-4b94-80d6-695ec0bd0435.filesusr.com/ugd/722a02_e289dc70805f4bd491a467906f728abc.pdf#page=86</v>
      </c>
    </row>
    <row r="76" spans="1:4" s="11" customFormat="1" x14ac:dyDescent="0.2">
      <c r="A76" s="16">
        <v>143</v>
      </c>
      <c r="B76" s="11" t="str">
        <f>VLOOKUP(A76,'MOP Actions'!A:C,3,0)</f>
        <v>14.3 Hand over of Documents (Information) to Forwarder</v>
      </c>
      <c r="C76" s="11">
        <v>87</v>
      </c>
      <c r="D76" t="str">
        <f t="shared" si="0"/>
        <v>https://a71bcec4-d0e1-4b94-80d6-695ec0bd0435.filesusr.com/ugd/722a02_e289dc70805f4bd491a467906f728abc.pdf#page=87</v>
      </c>
    </row>
    <row r="77" spans="1:4" s="11" customFormat="1" x14ac:dyDescent="0.2">
      <c r="A77" s="16">
        <v>151</v>
      </c>
      <c r="B77" s="11" t="str">
        <f>VLOOKUP(A77,'MOP Actions'!A:C,3,0)</f>
        <v>15.1 Check customs release status</v>
      </c>
      <c r="C77" s="11">
        <v>88</v>
      </c>
      <c r="D77" t="str">
        <f t="shared" si="0"/>
        <v>https://a71bcec4-d0e1-4b94-80d6-695ec0bd0435.filesusr.com/ugd/722a02_e289dc70805f4bd491a467906f728abc.pdf#page=88</v>
      </c>
    </row>
    <row r="78" spans="1:4" s="11" customFormat="1" x14ac:dyDescent="0.2">
      <c r="A78" s="16">
        <v>152</v>
      </c>
      <c r="B78" s="11" t="str">
        <f>VLOOKUP(A78,'MOP Actions'!A:C,3,0)</f>
        <v>15.2 Prepare freight for handover</v>
      </c>
      <c r="C78" s="11">
        <v>89</v>
      </c>
      <c r="D78" t="str">
        <f t="shared" si="0"/>
        <v>https://a71bcec4-d0e1-4b94-80d6-695ec0bd0435.filesusr.com/ugd/722a02_e289dc70805f4bd491a467906f728abc.pdf#page=89</v>
      </c>
    </row>
    <row r="79" spans="1:4" s="11" customFormat="1" x14ac:dyDescent="0.2">
      <c r="A79" s="16">
        <v>153</v>
      </c>
      <c r="B79" s="11" t="str">
        <f>VLOOKUP(A79,'MOP Actions'!A:C,3,0)</f>
        <v>15.3 Handover freight to forwarder</v>
      </c>
      <c r="C79" s="11">
        <v>90</v>
      </c>
      <c r="D79" t="str">
        <f t="shared" si="0"/>
        <v>https://a71bcec4-d0e1-4b94-80d6-695ec0bd0435.filesusr.com/ugd/722a02_e289dc70805f4bd491a467906f728abc.pdf#page=90</v>
      </c>
    </row>
    <row r="80" spans="1:4" s="11" customFormat="1" x14ac:dyDescent="0.2">
      <c r="A80" s="16">
        <v>161</v>
      </c>
      <c r="B80" s="11" t="str">
        <f>VLOOKUP(A80,'MOP Actions'!A:C,3,0)</f>
        <v>16.1 Depart freight for forwarder hub</v>
      </c>
      <c r="C80" s="11">
        <v>91</v>
      </c>
      <c r="D80" t="str">
        <f t="shared" si="0"/>
        <v>https://a71bcec4-d0e1-4b94-80d6-695ec0bd0435.filesusr.com/ugd/722a02_e289dc70805f4bd491a467906f728abc.pdf#page=91</v>
      </c>
    </row>
    <row r="81" spans="1:4" s="11" customFormat="1" x14ac:dyDescent="0.2">
      <c r="A81" s="16">
        <v>162</v>
      </c>
      <c r="B81" s="11" t="str">
        <f>VLOOKUP(A81,'MOP Actions'!A:C,3,0)</f>
        <v>16.2 Arrive/unload truck at forwarder hub</v>
      </c>
      <c r="C81" s="11">
        <v>92</v>
      </c>
      <c r="D81" t="str">
        <f t="shared" si="0"/>
        <v>https://a71bcec4-d0e1-4b94-80d6-695ec0bd0435.filesusr.com/ugd/722a02_e289dc70805f4bd491a467906f728abc.pdf#page=92</v>
      </c>
    </row>
    <row r="82" spans="1:4" s="11" customFormat="1" x14ac:dyDescent="0.2">
      <c r="A82" s="16">
        <v>163</v>
      </c>
      <c r="B82" s="11" t="str">
        <f>VLOOKUP(A82,'MOP Actions'!A:C,3,0)</f>
        <v>16.3 Check shipment details against expected (after breakdown)</v>
      </c>
      <c r="C82" s="11">
        <v>93</v>
      </c>
      <c r="D82" t="str">
        <f t="shared" si="0"/>
        <v>https://a71bcec4-d0e1-4b94-80d6-695ec0bd0435.filesusr.com/ugd/722a02_e289dc70805f4bd491a467906f728abc.pdf#page=93</v>
      </c>
    </row>
    <row r="83" spans="1:4" s="11" customFormat="1" x14ac:dyDescent="0.2">
      <c r="A83" s="16">
        <v>164</v>
      </c>
      <c r="B83" s="11" t="str">
        <f>VLOOKUP(A83,'MOP Actions'!A:C,3,0)</f>
        <v>16.4 Resolve discrepancies</v>
      </c>
      <c r="C83" s="11">
        <v>94</v>
      </c>
      <c r="D83" t="str">
        <f t="shared" ref="D83:D95" si="1">$C$14&amp;$C$15&amp;C83</f>
        <v>https://a71bcec4-d0e1-4b94-80d6-695ec0bd0435.filesusr.com/ugd/722a02_e289dc70805f4bd491a467906f728abc.pdf#page=94</v>
      </c>
    </row>
    <row r="84" spans="1:4" s="11" customFormat="1" x14ac:dyDescent="0.2">
      <c r="A84" s="16">
        <v>165</v>
      </c>
      <c r="B84" s="11" t="str">
        <f>VLOOKUP(A84,'MOP Actions'!A:C,3,0)</f>
        <v>16.5 Issue loading list for on carriage or delivery</v>
      </c>
      <c r="C84" s="11">
        <v>95</v>
      </c>
      <c r="D84" t="str">
        <f t="shared" si="1"/>
        <v>https://a71bcec4-d0e1-4b94-80d6-695ec0bd0435.filesusr.com/ugd/722a02_e289dc70805f4bd491a467906f728abc.pdf#page=95</v>
      </c>
    </row>
    <row r="85" spans="1:4" s="11" customFormat="1" x14ac:dyDescent="0.2">
      <c r="A85" s="16">
        <v>171</v>
      </c>
      <c r="B85" s="11" t="str">
        <f>VLOOKUP(A85,'MOP Actions'!A:C,3,0)</f>
        <v>17.1 Depart truck to forwarder branch facility</v>
      </c>
      <c r="C85" s="11">
        <v>96</v>
      </c>
      <c r="D85" t="str">
        <f t="shared" si="1"/>
        <v>https://a71bcec4-d0e1-4b94-80d6-695ec0bd0435.filesusr.com/ugd/722a02_e289dc70805f4bd491a467906f728abc.pdf#page=96</v>
      </c>
    </row>
    <row r="86" spans="1:4" s="11" customFormat="1" x14ac:dyDescent="0.2">
      <c r="A86" s="16">
        <v>172</v>
      </c>
      <c r="B86" s="11" t="str">
        <f>VLOOKUP(A86,'MOP Actions'!A:C,3,0)</f>
        <v>17.2 Arrive/unload truck at forwarder branch facility</v>
      </c>
      <c r="C86" s="11">
        <v>97</v>
      </c>
      <c r="D86" t="str">
        <f t="shared" si="1"/>
        <v>https://a71bcec4-d0e1-4b94-80d6-695ec0bd0435.filesusr.com/ugd/722a02_e289dc70805f4bd491a467906f728abc.pdf#page=97</v>
      </c>
    </row>
    <row r="87" spans="1:4" s="11" customFormat="1" x14ac:dyDescent="0.2">
      <c r="A87" s="16">
        <v>173</v>
      </c>
      <c r="B87" s="11" t="str">
        <f>VLOOKUP(A87,'MOP Actions'!A:C,3,0)</f>
        <v>17.3 Check/verify physical integrity of truckload</v>
      </c>
      <c r="C87" s="11">
        <v>98</v>
      </c>
      <c r="D87" t="str">
        <f t="shared" si="1"/>
        <v>https://a71bcec4-d0e1-4b94-80d6-695ec0bd0435.filesusr.com/ugd/722a02_e289dc70805f4bd491a467906f728abc.pdf#page=98</v>
      </c>
    </row>
    <row r="88" spans="1:4" s="11" customFormat="1" x14ac:dyDescent="0.2">
      <c r="A88" s="16">
        <v>173</v>
      </c>
      <c r="B88" s="11" t="str">
        <f>VLOOKUP(A88,'MOP Actions'!A:C,3,0)</f>
        <v>17.3 Check/verify physical integrity of truckload</v>
      </c>
      <c r="C88" s="11">
        <v>99</v>
      </c>
      <c r="D88" t="str">
        <f t="shared" si="1"/>
        <v>https://a71bcec4-d0e1-4b94-80d6-695ec0bd0435.filesusr.com/ugd/722a02_e289dc70805f4bd491a467906f728abc.pdf#page=99</v>
      </c>
    </row>
    <row r="89" spans="1:4" s="11" customFormat="1" x14ac:dyDescent="0.2">
      <c r="A89" s="16">
        <v>181</v>
      </c>
      <c r="B89" s="11" t="str">
        <f>VLOOKUP(A89,'MOP Actions'!A:C,3,0)</f>
        <v>18.1 Contact customer for handover instructions</v>
      </c>
      <c r="C89" s="11">
        <v>100</v>
      </c>
      <c r="D89" t="str">
        <f t="shared" si="1"/>
        <v>https://a71bcec4-d0e1-4b94-80d6-695ec0bd0435.filesusr.com/ugd/722a02_e289dc70805f4bd491a467906f728abc.pdf#page=100</v>
      </c>
    </row>
    <row r="90" spans="1:4" s="11" customFormat="1" x14ac:dyDescent="0.2">
      <c r="A90" s="16">
        <v>182</v>
      </c>
      <c r="B90" s="11" t="str">
        <f>VLOOKUP(A90,'MOP Actions'!A:C,3,0)</f>
        <v>18.2 Pick-up freight by customer</v>
      </c>
      <c r="C90" s="11">
        <v>101</v>
      </c>
      <c r="D90" t="str">
        <f t="shared" si="1"/>
        <v>https://a71bcec4-d0e1-4b94-80d6-695ec0bd0435.filesusr.com/ugd/722a02_e289dc70805f4bd491a467906f728abc.pdf#page=101</v>
      </c>
    </row>
    <row r="91" spans="1:4" s="11" customFormat="1" x14ac:dyDescent="0.2">
      <c r="A91" s="16">
        <v>183</v>
      </c>
      <c r="B91" s="11" t="str">
        <f>VLOOKUP(A91,'MOP Actions'!A:C,3,0)</f>
        <v>18.3 Issue loading list for truck to consignee/load truck</v>
      </c>
      <c r="C91" s="11">
        <v>102</v>
      </c>
      <c r="D91" t="str">
        <f t="shared" si="1"/>
        <v>https://a71bcec4-d0e1-4b94-80d6-695ec0bd0435.filesusr.com/ugd/722a02_e289dc70805f4bd491a467906f728abc.pdf#page=102</v>
      </c>
    </row>
    <row r="92" spans="1:4" s="11" customFormat="1" x14ac:dyDescent="0.2">
      <c r="A92" s="16">
        <v>184</v>
      </c>
      <c r="B92" s="11" t="str">
        <f>VLOOKUP(A92,'MOP Actions'!A:C,3,0)</f>
        <v>18.4 Depart truck from forwarder branch facility to consignee</v>
      </c>
      <c r="C92" s="11">
        <v>103</v>
      </c>
      <c r="D92" t="str">
        <f t="shared" si="1"/>
        <v>https://a71bcec4-d0e1-4b94-80d6-695ec0bd0435.filesusr.com/ugd/722a02_e289dc70805f4bd491a467906f728abc.pdf#page=103</v>
      </c>
    </row>
    <row r="93" spans="1:4" s="11" customFormat="1" x14ac:dyDescent="0.2">
      <c r="A93" s="16">
        <v>191</v>
      </c>
      <c r="B93" s="11" t="str">
        <f>VLOOKUP(A93,'MOP Actions'!A:C,3,0)</f>
        <v>19.1 Make delivery &amp; capture POD data</v>
      </c>
      <c r="C93" s="11">
        <v>104</v>
      </c>
      <c r="D93" t="str">
        <f t="shared" si="1"/>
        <v>https://a71bcec4-d0e1-4b94-80d6-695ec0bd0435.filesusr.com/ugd/722a02_e289dc70805f4bd491a467906f728abc.pdf#page=104</v>
      </c>
    </row>
    <row r="94" spans="1:4" s="11" customFormat="1" x14ac:dyDescent="0.2">
      <c r="A94" s="16">
        <v>192</v>
      </c>
      <c r="B94" s="11" t="str">
        <f>VLOOKUP(A94,'MOP Actions'!A:C,3,0)</f>
        <v>19.2 Upload POD information to system</v>
      </c>
      <c r="C94" s="11">
        <v>105</v>
      </c>
      <c r="D94" t="str">
        <f t="shared" si="1"/>
        <v>https://a71bcec4-d0e1-4b94-80d6-695ec0bd0435.filesusr.com/ugd/722a02_e289dc70805f4bd491a467906f728abc.pdf#page=105</v>
      </c>
    </row>
    <row r="95" spans="1:4" s="11" customFormat="1" x14ac:dyDescent="0.2">
      <c r="A95" s="16">
        <v>193</v>
      </c>
      <c r="B95" s="11" t="str">
        <f>VLOOKUP(A95,'MOP Actions'!A:C,3,0)</f>
        <v>19.3 Discrepancy reports produced and resolved</v>
      </c>
      <c r="C95" s="11" t="s">
        <v>456</v>
      </c>
      <c r="D95" t="str">
        <f t="shared" si="1"/>
        <v>https://a71bcec4-d0e1-4b94-80d6-695ec0bd0435.filesusr.com/ugd/722a02_e289dc70805f4bd491a467906f728abc.pdf#page=na</v>
      </c>
    </row>
    <row r="96" spans="1:4" s="11" customFormat="1" x14ac:dyDescent="0.2"/>
    <row r="97" spans="2:8" s="11" customFormat="1" x14ac:dyDescent="0.2">
      <c r="B97" s="6" t="s">
        <v>691</v>
      </c>
      <c r="C97" s="6" t="s">
        <v>692</v>
      </c>
      <c r="D97" s="36" t="s">
        <v>16</v>
      </c>
      <c r="G97" s="79"/>
      <c r="H97" s="78"/>
    </row>
    <row r="98" spans="2:8" s="11" customFormat="1" x14ac:dyDescent="0.2">
      <c r="B98" s="79" t="s">
        <v>444</v>
      </c>
      <c r="C98" s="78" t="s">
        <v>324</v>
      </c>
      <c r="D98" s="11">
        <v>1</v>
      </c>
      <c r="G98" s="79"/>
      <c r="H98" s="78"/>
    </row>
    <row r="99" spans="2:8" s="11" customFormat="1" x14ac:dyDescent="0.2">
      <c r="B99" s="79" t="s">
        <v>445</v>
      </c>
      <c r="C99" s="78" t="s">
        <v>324</v>
      </c>
      <c r="D99" s="11">
        <v>2</v>
      </c>
    </row>
    <row r="100" spans="2:8" s="11" customFormat="1" x14ac:dyDescent="0.2">
      <c r="B100" s="79" t="s">
        <v>332</v>
      </c>
      <c r="C100" s="78" t="s">
        <v>324</v>
      </c>
      <c r="D100" s="11">
        <v>3</v>
      </c>
      <c r="G100" s="79"/>
      <c r="H100" s="78"/>
    </row>
    <row r="101" spans="2:8" s="11" customFormat="1" x14ac:dyDescent="0.2">
      <c r="B101" s="79" t="s">
        <v>446</v>
      </c>
      <c r="C101" s="78" t="s">
        <v>324</v>
      </c>
      <c r="D101" s="11">
        <v>4</v>
      </c>
      <c r="G101" s="79"/>
      <c r="H101" s="78"/>
    </row>
    <row r="102" spans="2:8" s="11" customFormat="1" x14ac:dyDescent="0.2">
      <c r="B102" s="79" t="s">
        <v>237</v>
      </c>
      <c r="C102" s="78" t="s">
        <v>324</v>
      </c>
      <c r="D102" s="11">
        <v>5</v>
      </c>
      <c r="G102" s="79"/>
      <c r="H102" s="78"/>
    </row>
    <row r="103" spans="2:8" s="11" customFormat="1" x14ac:dyDescent="0.2">
      <c r="B103" s="79" t="s">
        <v>252</v>
      </c>
      <c r="C103" s="78" t="s">
        <v>324</v>
      </c>
      <c r="D103" s="11">
        <v>6</v>
      </c>
      <c r="G103" s="79"/>
      <c r="H103" s="78"/>
    </row>
    <row r="104" spans="2:8" s="11" customFormat="1" x14ac:dyDescent="0.2">
      <c r="B104" s="79" t="s">
        <v>76</v>
      </c>
      <c r="C104" s="78" t="s">
        <v>324</v>
      </c>
      <c r="D104" s="11">
        <v>7</v>
      </c>
      <c r="G104" s="79"/>
      <c r="H104" s="78"/>
    </row>
    <row r="105" spans="2:8" s="11" customFormat="1" x14ac:dyDescent="0.2">
      <c r="B105" s="79" t="s">
        <v>447</v>
      </c>
      <c r="C105" s="78" t="s">
        <v>324</v>
      </c>
      <c r="D105" s="11">
        <v>8</v>
      </c>
      <c r="G105" s="79"/>
      <c r="H105" s="78"/>
    </row>
    <row r="106" spans="2:8" s="11" customFormat="1" x14ac:dyDescent="0.2">
      <c r="B106" s="79" t="s">
        <v>44</v>
      </c>
      <c r="C106" s="78" t="s">
        <v>324</v>
      </c>
      <c r="D106" s="11">
        <v>9</v>
      </c>
      <c r="G106" s="79"/>
      <c r="H106" s="78"/>
    </row>
    <row r="107" spans="2:8" s="11" customFormat="1" x14ac:dyDescent="0.2">
      <c r="B107" s="79" t="s">
        <v>334</v>
      </c>
      <c r="C107" s="78" t="s">
        <v>324</v>
      </c>
      <c r="D107" s="11">
        <v>10</v>
      </c>
      <c r="G107" s="79"/>
      <c r="H107" s="78"/>
    </row>
    <row r="108" spans="2:8" s="11" customFormat="1" x14ac:dyDescent="0.2">
      <c r="B108" s="79" t="s">
        <v>20</v>
      </c>
      <c r="C108" s="78" t="s">
        <v>324</v>
      </c>
      <c r="D108" s="11">
        <v>11</v>
      </c>
      <c r="G108" s="79"/>
      <c r="H108" s="78"/>
    </row>
    <row r="109" spans="2:8" s="11" customFormat="1" x14ac:dyDescent="0.2">
      <c r="B109" s="79" t="s">
        <v>33</v>
      </c>
      <c r="C109" s="78" t="s">
        <v>324</v>
      </c>
      <c r="D109" s="11">
        <v>12</v>
      </c>
      <c r="G109" s="79"/>
      <c r="H109" s="78"/>
    </row>
    <row r="110" spans="2:8" s="11" customFormat="1" x14ac:dyDescent="0.2">
      <c r="B110" s="79" t="s">
        <v>795</v>
      </c>
      <c r="C110" s="78" t="s">
        <v>324</v>
      </c>
      <c r="D110" s="11">
        <v>13</v>
      </c>
      <c r="G110" s="79"/>
      <c r="H110" s="78"/>
    </row>
    <row r="111" spans="2:8" s="11" customFormat="1" x14ac:dyDescent="0.2">
      <c r="B111" s="79" t="s">
        <v>315</v>
      </c>
      <c r="C111" s="78" t="s">
        <v>324</v>
      </c>
      <c r="D111" s="11">
        <v>14</v>
      </c>
      <c r="G111" s="79"/>
      <c r="H111" s="78"/>
    </row>
    <row r="112" spans="2:8" s="11" customFormat="1" x14ac:dyDescent="0.2">
      <c r="B112" s="79" t="s">
        <v>340</v>
      </c>
      <c r="C112" s="78" t="s">
        <v>324</v>
      </c>
      <c r="D112" s="11">
        <v>15</v>
      </c>
      <c r="G112" s="79"/>
      <c r="H112" s="78"/>
    </row>
    <row r="113" spans="2:8" s="11" customFormat="1" x14ac:dyDescent="0.2">
      <c r="B113" s="79" t="s">
        <v>171</v>
      </c>
      <c r="C113" s="78" t="s">
        <v>324</v>
      </c>
      <c r="D113" s="11">
        <v>16</v>
      </c>
      <c r="G113" s="79"/>
      <c r="H113" s="78"/>
    </row>
    <row r="114" spans="2:8" s="11" customFormat="1" x14ac:dyDescent="0.2">
      <c r="B114" s="79" t="s">
        <v>172</v>
      </c>
      <c r="C114" s="78" t="s">
        <v>324</v>
      </c>
      <c r="D114" s="11">
        <v>17</v>
      </c>
      <c r="G114" s="79"/>
      <c r="H114" s="78"/>
    </row>
    <row r="115" spans="2:8" s="11" customFormat="1" x14ac:dyDescent="0.2">
      <c r="B115" s="79" t="s">
        <v>202</v>
      </c>
      <c r="C115" s="78" t="s">
        <v>324</v>
      </c>
      <c r="D115" s="11">
        <v>18</v>
      </c>
      <c r="G115" s="79"/>
      <c r="H115" s="78"/>
    </row>
    <row r="116" spans="2:8" s="11" customFormat="1" x14ac:dyDescent="0.2">
      <c r="B116" s="79" t="s">
        <v>165</v>
      </c>
      <c r="C116" s="78" t="s">
        <v>324</v>
      </c>
      <c r="D116" s="11">
        <v>19</v>
      </c>
      <c r="G116" s="79"/>
      <c r="H116" s="78"/>
    </row>
    <row r="117" spans="2:8" s="11" customFormat="1" x14ac:dyDescent="0.2">
      <c r="B117" s="79" t="s">
        <v>155</v>
      </c>
      <c r="C117" s="78" t="s">
        <v>324</v>
      </c>
      <c r="D117" s="11">
        <v>20</v>
      </c>
      <c r="G117" s="79"/>
      <c r="H117" s="78"/>
    </row>
    <row r="118" spans="2:8" s="11" customFormat="1" x14ac:dyDescent="0.2">
      <c r="B118" s="79" t="s">
        <v>448</v>
      </c>
      <c r="C118" s="78" t="s">
        <v>324</v>
      </c>
      <c r="D118" s="11">
        <v>21</v>
      </c>
      <c r="G118" s="79"/>
      <c r="H118" s="78"/>
    </row>
    <row r="119" spans="2:8" s="11" customFormat="1" x14ac:dyDescent="0.2">
      <c r="B119" s="79" t="s">
        <v>152</v>
      </c>
      <c r="C119" s="78" t="s">
        <v>324</v>
      </c>
      <c r="D119" s="11">
        <v>22</v>
      </c>
      <c r="G119" s="79"/>
      <c r="H119" s="78"/>
    </row>
    <row r="120" spans="2:8" s="11" customFormat="1" x14ac:dyDescent="0.2">
      <c r="B120" s="79" t="s">
        <v>205</v>
      </c>
      <c r="C120" s="78" t="s">
        <v>324</v>
      </c>
      <c r="D120" s="11">
        <v>23</v>
      </c>
      <c r="G120" s="79"/>
      <c r="H120" s="78"/>
    </row>
    <row r="121" spans="2:8" s="11" customFormat="1" x14ac:dyDescent="0.2">
      <c r="B121" s="79" t="s">
        <v>48</v>
      </c>
      <c r="C121" s="78" t="s">
        <v>324</v>
      </c>
      <c r="D121" s="11">
        <v>24</v>
      </c>
      <c r="G121" s="79"/>
      <c r="H121" s="78"/>
    </row>
    <row r="122" spans="2:8" s="11" customFormat="1" x14ac:dyDescent="0.2">
      <c r="B122" s="79" t="s">
        <v>55</v>
      </c>
      <c r="C122" s="78" t="s">
        <v>324</v>
      </c>
      <c r="D122" s="11">
        <v>25</v>
      </c>
      <c r="G122" s="79"/>
      <c r="H122" s="78"/>
    </row>
    <row r="123" spans="2:8" s="11" customFormat="1" x14ac:dyDescent="0.2">
      <c r="B123" s="79" t="s">
        <v>449</v>
      </c>
      <c r="C123" s="78" t="s">
        <v>324</v>
      </c>
      <c r="D123" s="11">
        <v>26</v>
      </c>
      <c r="G123" s="79"/>
      <c r="H123" s="78"/>
    </row>
    <row r="124" spans="2:8" s="11" customFormat="1" x14ac:dyDescent="0.2">
      <c r="B124" s="79" t="s">
        <v>109</v>
      </c>
      <c r="C124" s="78" t="s">
        <v>322</v>
      </c>
      <c r="D124" s="11">
        <v>27</v>
      </c>
      <c r="G124" s="79"/>
      <c r="H124" s="78"/>
    </row>
    <row r="125" spans="2:8" s="11" customFormat="1" x14ac:dyDescent="0.2">
      <c r="B125" s="79" t="s">
        <v>131</v>
      </c>
      <c r="C125" s="78" t="s">
        <v>322</v>
      </c>
      <c r="D125" s="11">
        <v>28</v>
      </c>
      <c r="G125" s="79"/>
      <c r="H125" s="78"/>
    </row>
    <row r="126" spans="2:8" s="11" customFormat="1" x14ac:dyDescent="0.2">
      <c r="B126" s="79" t="s">
        <v>450</v>
      </c>
      <c r="C126" s="78" t="s">
        <v>322</v>
      </c>
      <c r="D126" s="11">
        <v>29</v>
      </c>
      <c r="G126" s="79"/>
      <c r="H126" s="78"/>
    </row>
    <row r="127" spans="2:8" s="11" customFormat="1" x14ac:dyDescent="0.2">
      <c r="B127" s="79" t="s">
        <v>121</v>
      </c>
      <c r="C127" s="78" t="s">
        <v>322</v>
      </c>
      <c r="D127" s="11">
        <v>30</v>
      </c>
      <c r="G127" s="79"/>
      <c r="H127" s="78"/>
    </row>
    <row r="128" spans="2:8" s="11" customFormat="1" x14ac:dyDescent="0.2">
      <c r="B128" s="79" t="s">
        <v>323</v>
      </c>
      <c r="C128" s="78" t="s">
        <v>322</v>
      </c>
      <c r="D128" s="11">
        <v>31</v>
      </c>
      <c r="G128" s="79"/>
      <c r="H128" s="78"/>
    </row>
    <row r="129" spans="2:8" s="11" customFormat="1" x14ac:dyDescent="0.2">
      <c r="B129" s="79" t="s">
        <v>100</v>
      </c>
      <c r="C129" s="78" t="s">
        <v>322</v>
      </c>
      <c r="D129" s="11">
        <v>32</v>
      </c>
      <c r="G129" s="79"/>
      <c r="H129" s="78"/>
    </row>
    <row r="130" spans="2:8" s="11" customFormat="1" x14ac:dyDescent="0.2">
      <c r="B130" s="79" t="s">
        <v>19</v>
      </c>
      <c r="C130" s="78" t="s">
        <v>322</v>
      </c>
      <c r="D130" s="11">
        <v>33</v>
      </c>
      <c r="G130" s="79"/>
      <c r="H130" s="78"/>
    </row>
    <row r="131" spans="2:8" s="11" customFormat="1" x14ac:dyDescent="0.2">
      <c r="B131" s="79" t="s">
        <v>34</v>
      </c>
      <c r="C131" s="78" t="s">
        <v>322</v>
      </c>
      <c r="D131" s="11">
        <v>34</v>
      </c>
      <c r="G131" s="79"/>
      <c r="H131" s="78"/>
    </row>
    <row r="132" spans="2:8" s="11" customFormat="1" x14ac:dyDescent="0.2">
      <c r="B132" s="79" t="s">
        <v>56</v>
      </c>
      <c r="C132" s="78" t="s">
        <v>322</v>
      </c>
      <c r="D132" s="11">
        <v>35</v>
      </c>
      <c r="G132" s="79"/>
      <c r="H132" s="78"/>
    </row>
    <row r="133" spans="2:8" s="11" customFormat="1" x14ac:dyDescent="0.2">
      <c r="B133" s="79" t="s">
        <v>451</v>
      </c>
      <c r="C133" s="78" t="s">
        <v>322</v>
      </c>
      <c r="D133" s="11">
        <v>36</v>
      </c>
      <c r="G133" s="79"/>
      <c r="H133" s="78"/>
    </row>
    <row r="134" spans="2:8" s="11" customFormat="1" x14ac:dyDescent="0.2">
      <c r="B134" s="79" t="s">
        <v>78</v>
      </c>
      <c r="C134" s="78" t="s">
        <v>322</v>
      </c>
      <c r="D134" s="11">
        <v>37</v>
      </c>
      <c r="G134" s="79"/>
      <c r="H134" s="78"/>
    </row>
    <row r="135" spans="2:8" s="11" customFormat="1" x14ac:dyDescent="0.2">
      <c r="B135" s="79" t="s">
        <v>11</v>
      </c>
      <c r="C135" s="78" t="s">
        <v>322</v>
      </c>
      <c r="D135" s="11">
        <v>38</v>
      </c>
      <c r="G135" s="79"/>
      <c r="H135" s="78"/>
    </row>
    <row r="136" spans="2:8" s="11" customFormat="1" x14ac:dyDescent="0.2">
      <c r="B136" s="79" t="s">
        <v>51</v>
      </c>
      <c r="C136" s="78" t="s">
        <v>322</v>
      </c>
      <c r="D136" s="11">
        <v>39</v>
      </c>
      <c r="G136" s="79"/>
      <c r="H136" s="78"/>
    </row>
    <row r="137" spans="2:8" s="11" customFormat="1" x14ac:dyDescent="0.2">
      <c r="B137" s="79" t="s">
        <v>452</v>
      </c>
      <c r="C137" s="78" t="s">
        <v>322</v>
      </c>
      <c r="D137" s="11">
        <v>40</v>
      </c>
      <c r="G137" s="79"/>
      <c r="H137" s="78"/>
    </row>
    <row r="138" spans="2:8" s="11" customFormat="1" x14ac:dyDescent="0.2">
      <c r="B138" s="79" t="s">
        <v>16</v>
      </c>
      <c r="C138" s="78" t="s">
        <v>322</v>
      </c>
      <c r="D138" s="11">
        <v>41</v>
      </c>
      <c r="G138" s="79"/>
      <c r="H138" s="78"/>
    </row>
    <row r="139" spans="2:8" s="11" customFormat="1" x14ac:dyDescent="0.2">
      <c r="B139" s="79" t="s">
        <v>41</v>
      </c>
      <c r="C139" s="78" t="s">
        <v>322</v>
      </c>
      <c r="D139" s="11">
        <v>42</v>
      </c>
      <c r="G139" s="79"/>
      <c r="H139" s="78"/>
    </row>
    <row r="140" spans="2:8" s="11" customFormat="1" x14ac:dyDescent="0.2">
      <c r="B140" s="1"/>
      <c r="C140" s="1"/>
    </row>
    <row r="141" spans="2:8" s="11" customFormat="1" x14ac:dyDescent="0.2">
      <c r="B141" s="1"/>
      <c r="C141" s="1"/>
    </row>
    <row r="142" spans="2:8" s="11" customFormat="1" x14ac:dyDescent="0.2">
      <c r="B142" s="1"/>
      <c r="C142" s="1"/>
    </row>
    <row r="143" spans="2:8" s="11" customFormat="1" x14ac:dyDescent="0.2">
      <c r="B143"/>
      <c r="C143"/>
    </row>
    <row r="144" spans="2:8" s="11" customFormat="1" x14ac:dyDescent="0.2">
      <c r="B144"/>
      <c r="C144"/>
    </row>
    <row r="145" spans="2:3" s="11" customFormat="1" x14ac:dyDescent="0.2">
      <c r="B145"/>
      <c r="C145"/>
    </row>
    <row r="146" spans="2:3" s="11" customFormat="1" x14ac:dyDescent="0.2">
      <c r="B146"/>
      <c r="C146"/>
    </row>
    <row r="147" spans="2:3" s="11" customFormat="1" x14ac:dyDescent="0.2">
      <c r="B147"/>
      <c r="C147"/>
    </row>
    <row r="148" spans="2:3" s="11" customFormat="1" x14ac:dyDescent="0.2">
      <c r="B148"/>
      <c r="C148"/>
    </row>
    <row r="149" spans="2:3" s="11" customFormat="1" x14ac:dyDescent="0.2">
      <c r="B149"/>
      <c r="C149"/>
    </row>
    <row r="150" spans="2:3" s="11" customFormat="1" x14ac:dyDescent="0.2">
      <c r="B150"/>
      <c r="C150"/>
    </row>
    <row r="151" spans="2:3" s="11" customFormat="1" x14ac:dyDescent="0.2">
      <c r="B151"/>
      <c r="C151"/>
    </row>
    <row r="152" spans="2:3" s="11" customFormat="1" x14ac:dyDescent="0.2">
      <c r="B152"/>
      <c r="C152"/>
    </row>
    <row r="153" spans="2:3" s="11" customFormat="1" x14ac:dyDescent="0.2">
      <c r="B153"/>
      <c r="C153"/>
    </row>
    <row r="154" spans="2:3" s="11" customFormat="1" x14ac:dyDescent="0.2">
      <c r="B154"/>
      <c r="C154"/>
    </row>
    <row r="155" spans="2:3" s="11" customFormat="1" x14ac:dyDescent="0.2">
      <c r="B155"/>
      <c r="C155"/>
    </row>
    <row r="156" spans="2:3" s="11" customFormat="1" x14ac:dyDescent="0.2">
      <c r="B156"/>
      <c r="C156"/>
    </row>
    <row r="157" spans="2:3" s="11" customFormat="1" x14ac:dyDescent="0.2">
      <c r="B157"/>
      <c r="C157"/>
    </row>
    <row r="158" spans="2:3" s="11" customFormat="1" x14ac:dyDescent="0.2">
      <c r="B158"/>
      <c r="C158"/>
    </row>
    <row r="159" spans="2:3" s="11" customFormat="1" x14ac:dyDescent="0.2">
      <c r="B159"/>
      <c r="C159"/>
    </row>
    <row r="160" spans="2:3" s="11" customFormat="1" x14ac:dyDescent="0.2">
      <c r="B160"/>
      <c r="C160"/>
    </row>
    <row r="161" spans="2:3" s="11" customFormat="1" x14ac:dyDescent="0.2">
      <c r="B161"/>
      <c r="C161"/>
    </row>
    <row r="162" spans="2:3" s="11" customFormat="1" x14ac:dyDescent="0.2">
      <c r="B162"/>
      <c r="C162"/>
    </row>
    <row r="163" spans="2:3" s="11" customFormat="1" x14ac:dyDescent="0.2">
      <c r="B163"/>
      <c r="C163"/>
    </row>
    <row r="164" spans="2:3" s="11" customFormat="1" x14ac:dyDescent="0.2">
      <c r="B164"/>
      <c r="C164"/>
    </row>
    <row r="165" spans="2:3" s="11" customFormat="1" x14ac:dyDescent="0.2">
      <c r="B165"/>
      <c r="C165"/>
    </row>
    <row r="166" spans="2:3" s="11" customFormat="1" x14ac:dyDescent="0.2">
      <c r="B166"/>
      <c r="C166"/>
    </row>
    <row r="167" spans="2:3" s="11" customFormat="1" x14ac:dyDescent="0.2">
      <c r="B167"/>
      <c r="C167"/>
    </row>
    <row r="168" spans="2:3" s="11" customFormat="1" x14ac:dyDescent="0.2">
      <c r="B168"/>
      <c r="C168"/>
    </row>
    <row r="169" spans="2:3" s="11" customFormat="1" x14ac:dyDescent="0.2">
      <c r="B169"/>
      <c r="C169"/>
    </row>
    <row r="170" spans="2:3" s="11" customFormat="1" x14ac:dyDescent="0.2">
      <c r="B170"/>
      <c r="C170"/>
    </row>
    <row r="171" spans="2:3" s="11" customFormat="1" x14ac:dyDescent="0.2">
      <c r="B171"/>
      <c r="C171"/>
    </row>
    <row r="172" spans="2:3" s="11" customFormat="1" x14ac:dyDescent="0.2">
      <c r="B172"/>
      <c r="C172"/>
    </row>
    <row r="173" spans="2:3" s="11" customFormat="1" x14ac:dyDescent="0.2">
      <c r="B173"/>
      <c r="C173"/>
    </row>
    <row r="174" spans="2:3" s="11" customFormat="1" x14ac:dyDescent="0.2">
      <c r="B174"/>
      <c r="C174"/>
    </row>
    <row r="175" spans="2:3" s="11" customFormat="1" x14ac:dyDescent="0.2">
      <c r="B175"/>
      <c r="C175"/>
    </row>
    <row r="176" spans="2:3" s="11" customFormat="1" x14ac:dyDescent="0.2">
      <c r="B176"/>
      <c r="C176"/>
    </row>
    <row r="177" spans="2:3" s="11" customFormat="1" x14ac:dyDescent="0.2">
      <c r="B177"/>
      <c r="C177"/>
    </row>
    <row r="178" spans="2:3" s="11" customFormat="1" x14ac:dyDescent="0.2">
      <c r="B178"/>
      <c r="C178"/>
    </row>
    <row r="179" spans="2:3" s="11" customFormat="1" x14ac:dyDescent="0.2">
      <c r="B179"/>
      <c r="C179"/>
    </row>
    <row r="180" spans="2:3" s="11" customFormat="1" x14ac:dyDescent="0.2">
      <c r="B180"/>
      <c r="C180"/>
    </row>
    <row r="181" spans="2:3" s="11" customFormat="1" x14ac:dyDescent="0.2">
      <c r="B181"/>
      <c r="C181"/>
    </row>
    <row r="182" spans="2:3" s="11" customFormat="1" x14ac:dyDescent="0.2">
      <c r="B182"/>
      <c r="C182"/>
    </row>
    <row r="183" spans="2:3" s="11" customFormat="1" x14ac:dyDescent="0.2">
      <c r="B183"/>
      <c r="C183"/>
    </row>
    <row r="184" spans="2:3" s="11" customFormat="1" x14ac:dyDescent="0.2">
      <c r="B184"/>
      <c r="C184"/>
    </row>
    <row r="185" spans="2:3" s="11" customFormat="1" x14ac:dyDescent="0.2">
      <c r="B185"/>
      <c r="C185"/>
    </row>
    <row r="186" spans="2:3" x14ac:dyDescent="0.2">
      <c r="B186"/>
      <c r="C186"/>
    </row>
    <row r="187" spans="2:3" x14ac:dyDescent="0.2">
      <c r="B187"/>
      <c r="C187"/>
    </row>
    <row r="188" spans="2:3" x14ac:dyDescent="0.2">
      <c r="B188"/>
      <c r="C188"/>
    </row>
    <row r="189" spans="2:3" x14ac:dyDescent="0.2">
      <c r="B189"/>
      <c r="C189"/>
    </row>
    <row r="190" spans="2:3" x14ac:dyDescent="0.2">
      <c r="B190"/>
      <c r="C190"/>
    </row>
    <row r="191" spans="2:3" x14ac:dyDescent="0.2">
      <c r="B191"/>
      <c r="C191"/>
    </row>
    <row r="192" spans="2:3" x14ac:dyDescent="0.2">
      <c r="B192"/>
      <c r="C192"/>
    </row>
    <row r="193" spans="2:3" x14ac:dyDescent="0.2">
      <c r="B193"/>
      <c r="C193"/>
    </row>
    <row r="194" spans="2:3" x14ac:dyDescent="0.2">
      <c r="B194"/>
      <c r="C194"/>
    </row>
    <row r="195" spans="2:3" x14ac:dyDescent="0.2">
      <c r="B195"/>
      <c r="C195"/>
    </row>
    <row r="196" spans="2:3" x14ac:dyDescent="0.2">
      <c r="B196"/>
      <c r="C196"/>
    </row>
    <row r="197" spans="2:3" x14ac:dyDescent="0.2">
      <c r="B197"/>
      <c r="C197"/>
    </row>
    <row r="198" spans="2:3" x14ac:dyDescent="0.2">
      <c r="B198"/>
      <c r="C198"/>
    </row>
    <row r="199" spans="2:3" x14ac:dyDescent="0.2">
      <c r="B199"/>
      <c r="C199"/>
    </row>
    <row r="200" spans="2:3" x14ac:dyDescent="0.2">
      <c r="B200"/>
      <c r="C200"/>
    </row>
    <row r="201" spans="2:3" x14ac:dyDescent="0.2">
      <c r="B201"/>
      <c r="C201"/>
    </row>
    <row r="202" spans="2:3" x14ac:dyDescent="0.2">
      <c r="B202"/>
      <c r="C202"/>
    </row>
    <row r="203" spans="2:3" x14ac:dyDescent="0.2">
      <c r="B203"/>
      <c r="C203"/>
    </row>
    <row r="204" spans="2:3" x14ac:dyDescent="0.2">
      <c r="B204"/>
      <c r="C204"/>
    </row>
    <row r="205" spans="2:3" x14ac:dyDescent="0.2">
      <c r="B205"/>
      <c r="C205"/>
    </row>
    <row r="206" spans="2:3" x14ac:dyDescent="0.2">
      <c r="B206"/>
      <c r="C206"/>
    </row>
    <row r="207" spans="2:3" x14ac:dyDescent="0.2">
      <c r="B207"/>
      <c r="C207"/>
    </row>
    <row r="208" spans="2:3" x14ac:dyDescent="0.2">
      <c r="B208"/>
      <c r="C208"/>
    </row>
    <row r="209" spans="2:3" x14ac:dyDescent="0.2">
      <c r="B209"/>
      <c r="C209"/>
    </row>
    <row r="210" spans="2:3" x14ac:dyDescent="0.2">
      <c r="B210"/>
      <c r="C210"/>
    </row>
    <row r="211" spans="2:3" x14ac:dyDescent="0.2">
      <c r="B211"/>
      <c r="C211"/>
    </row>
    <row r="212" spans="2:3" x14ac:dyDescent="0.2">
      <c r="B212"/>
      <c r="C212"/>
    </row>
    <row r="213" spans="2:3" x14ac:dyDescent="0.2">
      <c r="B213"/>
      <c r="C213"/>
    </row>
    <row r="214" spans="2:3" x14ac:dyDescent="0.2">
      <c r="B214"/>
      <c r="C214"/>
    </row>
    <row r="215" spans="2:3" x14ac:dyDescent="0.2">
      <c r="B215"/>
      <c r="C215"/>
    </row>
    <row r="216" spans="2:3" x14ac:dyDescent="0.2">
      <c r="B216"/>
      <c r="C216"/>
    </row>
    <row r="217" spans="2:3" x14ac:dyDescent="0.2">
      <c r="B217"/>
      <c r="C217"/>
    </row>
    <row r="218" spans="2:3" x14ac:dyDescent="0.2">
      <c r="B218"/>
      <c r="C218"/>
    </row>
    <row r="219" spans="2:3" x14ac:dyDescent="0.2">
      <c r="B219"/>
      <c r="C219"/>
    </row>
    <row r="220" spans="2:3" x14ac:dyDescent="0.2">
      <c r="B220"/>
      <c r="C220"/>
    </row>
    <row r="221" spans="2:3" x14ac:dyDescent="0.2">
      <c r="B221"/>
      <c r="C221"/>
    </row>
    <row r="222" spans="2:3" x14ac:dyDescent="0.2">
      <c r="B222"/>
      <c r="C222"/>
    </row>
    <row r="223" spans="2:3" x14ac:dyDescent="0.2">
      <c r="B223"/>
      <c r="C223"/>
    </row>
    <row r="224" spans="2:3" x14ac:dyDescent="0.2">
      <c r="B224"/>
      <c r="C224"/>
    </row>
    <row r="225" spans="2:3" x14ac:dyDescent="0.2">
      <c r="B225"/>
      <c r="C225"/>
    </row>
    <row r="226" spans="2:3" x14ac:dyDescent="0.2">
      <c r="B226"/>
      <c r="C226"/>
    </row>
    <row r="227" spans="2:3" x14ac:dyDescent="0.2">
      <c r="B227"/>
      <c r="C227"/>
    </row>
    <row r="228" spans="2:3" x14ac:dyDescent="0.2">
      <c r="B228"/>
      <c r="C228"/>
    </row>
    <row r="229" spans="2:3" x14ac:dyDescent="0.2">
      <c r="B229"/>
      <c r="C229"/>
    </row>
    <row r="230" spans="2:3" x14ac:dyDescent="0.2">
      <c r="B230"/>
      <c r="C230"/>
    </row>
    <row r="231" spans="2:3" x14ac:dyDescent="0.2">
      <c r="B231"/>
      <c r="C231"/>
    </row>
    <row r="232" spans="2:3" x14ac:dyDescent="0.2">
      <c r="B232"/>
      <c r="C232"/>
    </row>
    <row r="233" spans="2:3" x14ac:dyDescent="0.2">
      <c r="B233"/>
      <c r="C233"/>
    </row>
    <row r="234" spans="2:3" x14ac:dyDescent="0.2">
      <c r="B234"/>
      <c r="C234"/>
    </row>
    <row r="235" spans="2:3" x14ac:dyDescent="0.2">
      <c r="B235"/>
      <c r="C235"/>
    </row>
    <row r="236" spans="2:3" x14ac:dyDescent="0.2">
      <c r="B236"/>
      <c r="C236"/>
    </row>
    <row r="237" spans="2:3" x14ac:dyDescent="0.2">
      <c r="B237"/>
      <c r="C237"/>
    </row>
    <row r="238" spans="2:3" x14ac:dyDescent="0.2">
      <c r="B238"/>
      <c r="C238"/>
    </row>
    <row r="239" spans="2:3" x14ac:dyDescent="0.2">
      <c r="B239"/>
      <c r="C239"/>
    </row>
    <row r="240" spans="2:3" x14ac:dyDescent="0.2">
      <c r="B240"/>
      <c r="C240"/>
    </row>
    <row r="241" spans="2:3" x14ac:dyDescent="0.2">
      <c r="B241"/>
      <c r="C241"/>
    </row>
    <row r="242" spans="2:3" x14ac:dyDescent="0.2">
      <c r="B242"/>
      <c r="C242"/>
    </row>
    <row r="243" spans="2:3" x14ac:dyDescent="0.2">
      <c r="B243"/>
      <c r="C243"/>
    </row>
    <row r="244" spans="2:3" x14ac:dyDescent="0.2">
      <c r="B244"/>
      <c r="C244"/>
    </row>
    <row r="245" spans="2:3" x14ac:dyDescent="0.2">
      <c r="B245"/>
      <c r="C245"/>
    </row>
    <row r="246" spans="2:3" x14ac:dyDescent="0.2">
      <c r="B246"/>
      <c r="C246"/>
    </row>
    <row r="247" spans="2:3" x14ac:dyDescent="0.2">
      <c r="B247"/>
      <c r="C247"/>
    </row>
    <row r="248" spans="2:3" x14ac:dyDescent="0.2">
      <c r="B248"/>
      <c r="C248"/>
    </row>
    <row r="249" spans="2:3" x14ac:dyDescent="0.2">
      <c r="B249"/>
      <c r="C249"/>
    </row>
    <row r="250" spans="2:3" x14ac:dyDescent="0.2">
      <c r="B250"/>
      <c r="C250"/>
    </row>
    <row r="251" spans="2:3" x14ac:dyDescent="0.2">
      <c r="B251"/>
      <c r="C251"/>
    </row>
    <row r="252" spans="2:3" x14ac:dyDescent="0.2">
      <c r="B252"/>
      <c r="C252"/>
    </row>
    <row r="253" spans="2:3" x14ac:dyDescent="0.2">
      <c r="B253"/>
      <c r="C253"/>
    </row>
    <row r="254" spans="2:3" x14ac:dyDescent="0.2">
      <c r="B254"/>
      <c r="C254"/>
    </row>
    <row r="255" spans="2:3" x14ac:dyDescent="0.2">
      <c r="B255"/>
      <c r="C255"/>
    </row>
    <row r="256" spans="2:3" x14ac:dyDescent="0.2">
      <c r="B256"/>
      <c r="C256"/>
    </row>
    <row r="257" spans="2:3" x14ac:dyDescent="0.2">
      <c r="B257"/>
      <c r="C257"/>
    </row>
    <row r="258" spans="2:3" x14ac:dyDescent="0.2">
      <c r="B258"/>
      <c r="C258"/>
    </row>
    <row r="259" spans="2:3" x14ac:dyDescent="0.2">
      <c r="B259"/>
      <c r="C259"/>
    </row>
    <row r="260" spans="2:3" x14ac:dyDescent="0.2">
      <c r="B260"/>
      <c r="C260"/>
    </row>
    <row r="261" spans="2:3" x14ac:dyDescent="0.2">
      <c r="B261"/>
      <c r="C261"/>
    </row>
    <row r="262" spans="2:3" x14ac:dyDescent="0.2">
      <c r="B262"/>
      <c r="C262"/>
    </row>
    <row r="263" spans="2:3" x14ac:dyDescent="0.2">
      <c r="B263"/>
      <c r="C263"/>
    </row>
    <row r="264" spans="2:3" x14ac:dyDescent="0.2">
      <c r="B264"/>
      <c r="C264"/>
    </row>
    <row r="265" spans="2:3" x14ac:dyDescent="0.2">
      <c r="B265"/>
      <c r="C265"/>
    </row>
    <row r="266" spans="2:3" x14ac:dyDescent="0.2">
      <c r="B266"/>
      <c r="C266"/>
    </row>
    <row r="267" spans="2:3" x14ac:dyDescent="0.2">
      <c r="B267"/>
      <c r="C267"/>
    </row>
    <row r="268" spans="2:3" x14ac:dyDescent="0.2">
      <c r="B268"/>
      <c r="C268"/>
    </row>
    <row r="269" spans="2:3" x14ac:dyDescent="0.2">
      <c r="B269"/>
      <c r="C269"/>
    </row>
    <row r="270" spans="2:3" x14ac:dyDescent="0.2">
      <c r="B270"/>
      <c r="C270"/>
    </row>
    <row r="271" spans="2:3" x14ac:dyDescent="0.2">
      <c r="B271"/>
      <c r="C271"/>
    </row>
    <row r="272" spans="2:3" x14ac:dyDescent="0.2">
      <c r="B272"/>
      <c r="C272"/>
    </row>
    <row r="273" spans="2:3" x14ac:dyDescent="0.2">
      <c r="B273"/>
      <c r="C273"/>
    </row>
    <row r="274" spans="2:3" x14ac:dyDescent="0.2">
      <c r="B274"/>
      <c r="C274"/>
    </row>
    <row r="275" spans="2:3" x14ac:dyDescent="0.2">
      <c r="B275"/>
      <c r="C275"/>
    </row>
    <row r="276" spans="2:3" x14ac:dyDescent="0.2">
      <c r="B276"/>
      <c r="C276"/>
    </row>
    <row r="277" spans="2:3" x14ac:dyDescent="0.2">
      <c r="B277"/>
      <c r="C277"/>
    </row>
    <row r="278" spans="2:3" x14ac:dyDescent="0.2">
      <c r="B278"/>
      <c r="C278"/>
    </row>
    <row r="279" spans="2:3" x14ac:dyDescent="0.2">
      <c r="B279"/>
      <c r="C279"/>
    </row>
    <row r="280" spans="2:3" x14ac:dyDescent="0.2">
      <c r="B280"/>
      <c r="C280"/>
    </row>
    <row r="281" spans="2:3" x14ac:dyDescent="0.2">
      <c r="B281"/>
      <c r="C281"/>
    </row>
    <row r="282" spans="2:3" x14ac:dyDescent="0.2">
      <c r="B282"/>
      <c r="C282"/>
    </row>
    <row r="283" spans="2:3" x14ac:dyDescent="0.2">
      <c r="B283"/>
      <c r="C283"/>
    </row>
    <row r="284" spans="2:3" x14ac:dyDescent="0.2">
      <c r="B284"/>
      <c r="C284"/>
    </row>
    <row r="285" spans="2:3" x14ac:dyDescent="0.2">
      <c r="B285"/>
      <c r="C285"/>
    </row>
    <row r="286" spans="2:3" x14ac:dyDescent="0.2">
      <c r="B286"/>
      <c r="C286"/>
    </row>
    <row r="287" spans="2:3" x14ac:dyDescent="0.2">
      <c r="B287"/>
      <c r="C287"/>
    </row>
    <row r="288" spans="2:3" x14ac:dyDescent="0.2">
      <c r="B288"/>
      <c r="C288"/>
    </row>
    <row r="289" spans="2:3" x14ac:dyDescent="0.2">
      <c r="B289"/>
      <c r="C289"/>
    </row>
    <row r="290" spans="2:3" x14ac:dyDescent="0.2">
      <c r="B290"/>
      <c r="C290"/>
    </row>
    <row r="291" spans="2:3" x14ac:dyDescent="0.2">
      <c r="B291"/>
      <c r="C291"/>
    </row>
    <row r="292" spans="2:3" x14ac:dyDescent="0.2">
      <c r="B292"/>
      <c r="C292"/>
    </row>
    <row r="293" spans="2:3" x14ac:dyDescent="0.2">
      <c r="B293"/>
      <c r="C293"/>
    </row>
    <row r="294" spans="2:3" x14ac:dyDescent="0.2">
      <c r="B294"/>
      <c r="C294"/>
    </row>
    <row r="295" spans="2:3" x14ac:dyDescent="0.2">
      <c r="B295"/>
      <c r="C295"/>
    </row>
    <row r="296" spans="2:3" x14ac:dyDescent="0.2">
      <c r="B296"/>
      <c r="C296"/>
    </row>
    <row r="297" spans="2:3" x14ac:dyDescent="0.2">
      <c r="B297"/>
      <c r="C297"/>
    </row>
    <row r="298" spans="2:3" x14ac:dyDescent="0.2">
      <c r="B298"/>
      <c r="C298"/>
    </row>
    <row r="299" spans="2:3" x14ac:dyDescent="0.2">
      <c r="B299"/>
      <c r="C299"/>
    </row>
    <row r="300" spans="2:3" x14ac:dyDescent="0.2">
      <c r="B300"/>
      <c r="C300"/>
    </row>
    <row r="301" spans="2:3" x14ac:dyDescent="0.2">
      <c r="B301"/>
      <c r="C301"/>
    </row>
    <row r="302" spans="2:3" x14ac:dyDescent="0.2">
      <c r="B302"/>
      <c r="C302"/>
    </row>
    <row r="303" spans="2:3" x14ac:dyDescent="0.2">
      <c r="B303"/>
      <c r="C303"/>
    </row>
    <row r="304" spans="2:3" x14ac:dyDescent="0.2">
      <c r="B304"/>
      <c r="C304"/>
    </row>
    <row r="305" spans="2:3" x14ac:dyDescent="0.2">
      <c r="B305"/>
      <c r="C305"/>
    </row>
    <row r="306" spans="2:3" x14ac:dyDescent="0.2">
      <c r="B306"/>
      <c r="C306"/>
    </row>
    <row r="307" spans="2:3" x14ac:dyDescent="0.2">
      <c r="B307"/>
      <c r="C307"/>
    </row>
    <row r="308" spans="2:3" x14ac:dyDescent="0.2">
      <c r="B308"/>
      <c r="C308"/>
    </row>
    <row r="309" spans="2:3" x14ac:dyDescent="0.2">
      <c r="B309"/>
      <c r="C309"/>
    </row>
    <row r="310" spans="2:3" x14ac:dyDescent="0.2">
      <c r="B310"/>
      <c r="C310"/>
    </row>
    <row r="311" spans="2:3" x14ac:dyDescent="0.2">
      <c r="B311"/>
      <c r="C311"/>
    </row>
    <row r="312" spans="2:3" x14ac:dyDescent="0.2">
      <c r="B312"/>
      <c r="C312"/>
    </row>
    <row r="313" spans="2:3" x14ac:dyDescent="0.2">
      <c r="B313"/>
      <c r="C313"/>
    </row>
    <row r="314" spans="2:3" x14ac:dyDescent="0.2">
      <c r="B314"/>
      <c r="C314"/>
    </row>
    <row r="315" spans="2:3" x14ac:dyDescent="0.2">
      <c r="B315"/>
      <c r="C315"/>
    </row>
    <row r="316" spans="2:3" x14ac:dyDescent="0.2">
      <c r="B316"/>
      <c r="C316"/>
    </row>
    <row r="317" spans="2:3" x14ac:dyDescent="0.2">
      <c r="B317"/>
      <c r="C317"/>
    </row>
    <row r="318" spans="2:3" x14ac:dyDescent="0.2">
      <c r="B318"/>
      <c r="C318"/>
    </row>
    <row r="319" spans="2:3" x14ac:dyDescent="0.2">
      <c r="B319"/>
      <c r="C319"/>
    </row>
    <row r="320" spans="2:3" x14ac:dyDescent="0.2">
      <c r="B320"/>
      <c r="C320"/>
    </row>
    <row r="321" spans="2:3" x14ac:dyDescent="0.2">
      <c r="B321"/>
      <c r="C321"/>
    </row>
    <row r="322" spans="2:3" x14ac:dyDescent="0.2">
      <c r="B322"/>
      <c r="C322"/>
    </row>
    <row r="323" spans="2:3" x14ac:dyDescent="0.2">
      <c r="B323"/>
      <c r="C323"/>
    </row>
    <row r="324" spans="2:3" x14ac:dyDescent="0.2">
      <c r="B324"/>
      <c r="C324"/>
    </row>
    <row r="325" spans="2:3" x14ac:dyDescent="0.2">
      <c r="B325"/>
      <c r="C325"/>
    </row>
    <row r="326" spans="2:3" x14ac:dyDescent="0.2">
      <c r="B326"/>
      <c r="C326"/>
    </row>
    <row r="327" spans="2:3" x14ac:dyDescent="0.2">
      <c r="B327"/>
      <c r="C327"/>
    </row>
    <row r="328" spans="2:3" x14ac:dyDescent="0.2">
      <c r="B328"/>
      <c r="C328"/>
    </row>
    <row r="329" spans="2:3" x14ac:dyDescent="0.2">
      <c r="B329"/>
      <c r="C329"/>
    </row>
    <row r="330" spans="2:3" x14ac:dyDescent="0.2">
      <c r="B330"/>
      <c r="C330"/>
    </row>
    <row r="331" spans="2:3" x14ac:dyDescent="0.2">
      <c r="B331"/>
      <c r="C331"/>
    </row>
    <row r="332" spans="2:3" x14ac:dyDescent="0.2">
      <c r="B332"/>
      <c r="C332"/>
    </row>
    <row r="333" spans="2:3" x14ac:dyDescent="0.2">
      <c r="B333"/>
      <c r="C333"/>
    </row>
    <row r="334" spans="2:3" x14ac:dyDescent="0.2">
      <c r="B334"/>
      <c r="C334"/>
    </row>
    <row r="335" spans="2:3" x14ac:dyDescent="0.2">
      <c r="B335"/>
      <c r="C335"/>
    </row>
    <row r="336" spans="2:3" x14ac:dyDescent="0.2">
      <c r="B336"/>
      <c r="C336"/>
    </row>
    <row r="337" spans="2:3" x14ac:dyDescent="0.2">
      <c r="B337"/>
      <c r="C337"/>
    </row>
    <row r="338" spans="2:3" x14ac:dyDescent="0.2">
      <c r="B338"/>
      <c r="C338"/>
    </row>
    <row r="339" spans="2:3" x14ac:dyDescent="0.2">
      <c r="B339"/>
      <c r="C339"/>
    </row>
    <row r="340" spans="2:3" x14ac:dyDescent="0.2">
      <c r="B340"/>
      <c r="C340"/>
    </row>
    <row r="341" spans="2:3" x14ac:dyDescent="0.2">
      <c r="B341"/>
      <c r="C341"/>
    </row>
    <row r="342" spans="2:3" x14ac:dyDescent="0.2">
      <c r="B342"/>
      <c r="C342"/>
    </row>
    <row r="343" spans="2:3" x14ac:dyDescent="0.2">
      <c r="B343"/>
      <c r="C343"/>
    </row>
    <row r="344" spans="2:3" x14ac:dyDescent="0.2">
      <c r="B344"/>
      <c r="C344"/>
    </row>
    <row r="345" spans="2:3" x14ac:dyDescent="0.2">
      <c r="B345"/>
      <c r="C345"/>
    </row>
    <row r="346" spans="2:3" x14ac:dyDescent="0.2">
      <c r="B346"/>
      <c r="C346"/>
    </row>
    <row r="347" spans="2:3" x14ac:dyDescent="0.2">
      <c r="B347"/>
      <c r="C347"/>
    </row>
    <row r="348" spans="2:3" x14ac:dyDescent="0.2">
      <c r="B348"/>
      <c r="C348"/>
    </row>
    <row r="349" spans="2:3" x14ac:dyDescent="0.2">
      <c r="B349"/>
      <c r="C349"/>
    </row>
    <row r="350" spans="2:3" x14ac:dyDescent="0.2">
      <c r="B350"/>
      <c r="C350"/>
    </row>
    <row r="351" spans="2:3" x14ac:dyDescent="0.2">
      <c r="B351"/>
      <c r="C351"/>
    </row>
    <row r="352" spans="2:3" x14ac:dyDescent="0.2">
      <c r="B352"/>
      <c r="C352"/>
    </row>
    <row r="353" spans="2:3" x14ac:dyDescent="0.2">
      <c r="B353"/>
      <c r="C353"/>
    </row>
    <row r="354" spans="2:3" x14ac:dyDescent="0.2">
      <c r="B354"/>
      <c r="C354"/>
    </row>
    <row r="355" spans="2:3" x14ac:dyDescent="0.2">
      <c r="B355"/>
      <c r="C355"/>
    </row>
    <row r="356" spans="2:3" x14ac:dyDescent="0.2">
      <c r="B356"/>
      <c r="C356"/>
    </row>
    <row r="357" spans="2:3" x14ac:dyDescent="0.2">
      <c r="B357"/>
      <c r="C357"/>
    </row>
    <row r="358" spans="2:3" x14ac:dyDescent="0.2">
      <c r="B358"/>
      <c r="C358"/>
    </row>
    <row r="359" spans="2:3" x14ac:dyDescent="0.2">
      <c r="B359"/>
      <c r="C359"/>
    </row>
    <row r="360" spans="2:3" x14ac:dyDescent="0.2">
      <c r="B360"/>
      <c r="C360"/>
    </row>
    <row r="361" spans="2:3" x14ac:dyDescent="0.2">
      <c r="B361"/>
      <c r="C361"/>
    </row>
    <row r="362" spans="2:3" x14ac:dyDescent="0.2">
      <c r="B362"/>
      <c r="C362"/>
    </row>
    <row r="363" spans="2:3" x14ac:dyDescent="0.2">
      <c r="B363"/>
      <c r="C363"/>
    </row>
    <row r="364" spans="2:3" x14ac:dyDescent="0.2">
      <c r="B364"/>
      <c r="C364"/>
    </row>
    <row r="365" spans="2:3" x14ac:dyDescent="0.2">
      <c r="B365"/>
      <c r="C365"/>
    </row>
    <row r="366" spans="2:3" x14ac:dyDescent="0.2">
      <c r="B366"/>
      <c r="C366"/>
    </row>
    <row r="367" spans="2:3" x14ac:dyDescent="0.2">
      <c r="B367"/>
      <c r="C367"/>
    </row>
    <row r="368" spans="2:3" x14ac:dyDescent="0.2">
      <c r="B368"/>
      <c r="C368"/>
    </row>
    <row r="369" spans="2:3" x14ac:dyDescent="0.2">
      <c r="B369"/>
      <c r="C369"/>
    </row>
    <row r="370" spans="2:3" x14ac:dyDescent="0.2">
      <c r="B370"/>
      <c r="C370"/>
    </row>
    <row r="371" spans="2:3" x14ac:dyDescent="0.2">
      <c r="B371"/>
      <c r="C371"/>
    </row>
    <row r="372" spans="2:3" x14ac:dyDescent="0.2">
      <c r="B372"/>
      <c r="C372"/>
    </row>
    <row r="373" spans="2:3" x14ac:dyDescent="0.2">
      <c r="B373"/>
      <c r="C373"/>
    </row>
    <row r="374" spans="2:3" x14ac:dyDescent="0.2">
      <c r="B374"/>
      <c r="C374"/>
    </row>
    <row r="375" spans="2:3" x14ac:dyDescent="0.2">
      <c r="B375"/>
      <c r="C375"/>
    </row>
    <row r="376" spans="2:3" x14ac:dyDescent="0.2">
      <c r="B376"/>
      <c r="C376"/>
    </row>
    <row r="377" spans="2:3" x14ac:dyDescent="0.2">
      <c r="B377"/>
      <c r="C377"/>
    </row>
    <row r="378" spans="2:3" x14ac:dyDescent="0.2">
      <c r="B378"/>
      <c r="C378"/>
    </row>
    <row r="379" spans="2:3" x14ac:dyDescent="0.2">
      <c r="B379"/>
      <c r="C379"/>
    </row>
    <row r="380" spans="2:3" x14ac:dyDescent="0.2">
      <c r="B380"/>
      <c r="C380"/>
    </row>
    <row r="381" spans="2:3" x14ac:dyDescent="0.2">
      <c r="B381"/>
      <c r="C381"/>
    </row>
    <row r="382" spans="2:3" x14ac:dyDescent="0.2">
      <c r="B382"/>
      <c r="C382"/>
    </row>
    <row r="383" spans="2:3" x14ac:dyDescent="0.2">
      <c r="B383"/>
      <c r="C383"/>
    </row>
    <row r="384" spans="2:3" x14ac:dyDescent="0.2">
      <c r="B384"/>
      <c r="C384"/>
    </row>
    <row r="385" spans="2:3" x14ac:dyDescent="0.2">
      <c r="B385"/>
      <c r="C385"/>
    </row>
    <row r="386" spans="2:3" x14ac:dyDescent="0.2">
      <c r="B386"/>
      <c r="C386"/>
    </row>
    <row r="387" spans="2:3" x14ac:dyDescent="0.2">
      <c r="B387"/>
      <c r="C387"/>
    </row>
    <row r="388" spans="2:3" x14ac:dyDescent="0.2">
      <c r="B388"/>
      <c r="C388"/>
    </row>
    <row r="389" spans="2:3" x14ac:dyDescent="0.2">
      <c r="B389"/>
      <c r="C389"/>
    </row>
    <row r="390" spans="2:3" x14ac:dyDescent="0.2">
      <c r="B390"/>
      <c r="C390"/>
    </row>
    <row r="391" spans="2:3" x14ac:dyDescent="0.2">
      <c r="B391"/>
      <c r="C391"/>
    </row>
    <row r="392" spans="2:3" x14ac:dyDescent="0.2">
      <c r="B392"/>
      <c r="C392"/>
    </row>
    <row r="393" spans="2:3" x14ac:dyDescent="0.2">
      <c r="B393"/>
      <c r="C393"/>
    </row>
    <row r="394" spans="2:3" x14ac:dyDescent="0.2">
      <c r="B394"/>
      <c r="C394"/>
    </row>
    <row r="395" spans="2:3" x14ac:dyDescent="0.2">
      <c r="B395"/>
      <c r="C395"/>
    </row>
    <row r="396" spans="2:3" x14ac:dyDescent="0.2">
      <c r="B396"/>
      <c r="C396"/>
    </row>
    <row r="397" spans="2:3" x14ac:dyDescent="0.2">
      <c r="B397"/>
      <c r="C397"/>
    </row>
    <row r="398" spans="2:3" x14ac:dyDescent="0.2">
      <c r="B398"/>
      <c r="C398"/>
    </row>
    <row r="399" spans="2:3" x14ac:dyDescent="0.2">
      <c r="B399"/>
      <c r="C399"/>
    </row>
    <row r="400" spans="2:3" x14ac:dyDescent="0.2">
      <c r="B400"/>
      <c r="C400"/>
    </row>
    <row r="401" spans="2:3" x14ac:dyDescent="0.2">
      <c r="B401"/>
      <c r="C401"/>
    </row>
    <row r="402" spans="2:3" x14ac:dyDescent="0.2">
      <c r="B402"/>
      <c r="C402"/>
    </row>
    <row r="403" spans="2:3" x14ac:dyDescent="0.2">
      <c r="B403"/>
      <c r="C403"/>
    </row>
    <row r="404" spans="2:3" x14ac:dyDescent="0.2">
      <c r="B404"/>
      <c r="C404"/>
    </row>
    <row r="405" spans="2:3" x14ac:dyDescent="0.2">
      <c r="B405"/>
      <c r="C405"/>
    </row>
    <row r="406" spans="2:3" x14ac:dyDescent="0.2">
      <c r="B406"/>
      <c r="C406"/>
    </row>
    <row r="407" spans="2:3" x14ac:dyDescent="0.2">
      <c r="B407"/>
      <c r="C407"/>
    </row>
    <row r="408" spans="2:3" x14ac:dyDescent="0.2">
      <c r="B408"/>
      <c r="C408"/>
    </row>
    <row r="409" spans="2:3" x14ac:dyDescent="0.2">
      <c r="B409"/>
      <c r="C409"/>
    </row>
    <row r="410" spans="2:3" x14ac:dyDescent="0.2">
      <c r="B410"/>
      <c r="C410"/>
    </row>
    <row r="411" spans="2:3" x14ac:dyDescent="0.2">
      <c r="B411"/>
      <c r="C411"/>
    </row>
    <row r="412" spans="2:3" x14ac:dyDescent="0.2">
      <c r="B412"/>
      <c r="C412"/>
    </row>
  </sheetData>
  <phoneticPr fontId="12"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10A22-BEB5-496E-A756-16334F840E06}">
  <sheetPr codeName="Sheet19">
    <tabColor theme="1"/>
  </sheetPr>
  <dimension ref="A1:L318"/>
  <sheetViews>
    <sheetView showGridLines="0" tabSelected="1" topLeftCell="A280" zoomScale="85" zoomScaleNormal="85" workbookViewId="0">
      <selection activeCell="H298" sqref="H298:H309"/>
    </sheetView>
  </sheetViews>
  <sheetFormatPr defaultColWidth="20.5703125" defaultRowHeight="12.75" x14ac:dyDescent="0.2"/>
  <cols>
    <col min="1" max="1" width="26.85546875" style="25" customWidth="1"/>
    <col min="2" max="5" width="20.5703125" style="25"/>
    <col min="6" max="7" width="20.5703125" style="24"/>
    <col min="8" max="9" width="20.5703125" style="26"/>
    <col min="10" max="12" width="20.5703125" style="25"/>
    <col min="13" max="16384" width="20.5703125" style="24"/>
  </cols>
  <sheetData>
    <row r="1" spans="1:12" x14ac:dyDescent="0.2">
      <c r="A1" s="38"/>
      <c r="B1" s="25">
        <v>1</v>
      </c>
      <c r="C1" s="25">
        <v>2</v>
      </c>
      <c r="D1" s="25">
        <v>3</v>
      </c>
      <c r="E1" s="25">
        <v>4</v>
      </c>
      <c r="F1" s="25">
        <v>5</v>
      </c>
      <c r="G1" s="25">
        <v>6</v>
      </c>
      <c r="H1" s="25">
        <v>7</v>
      </c>
      <c r="I1" s="25">
        <v>8</v>
      </c>
      <c r="J1" s="25">
        <v>9</v>
      </c>
      <c r="K1" s="25">
        <v>10</v>
      </c>
      <c r="L1" s="25">
        <v>11</v>
      </c>
    </row>
    <row r="2" spans="1:12" s="23" customFormat="1" ht="76.5" x14ac:dyDescent="0.2">
      <c r="A2" s="77" t="s">
        <v>665</v>
      </c>
      <c r="B2" s="77" t="s">
        <v>697</v>
      </c>
      <c r="C2" s="22" t="s">
        <v>696</v>
      </c>
      <c r="D2" s="22" t="s">
        <v>316</v>
      </c>
      <c r="E2" s="22" t="s">
        <v>321</v>
      </c>
      <c r="F2" s="22" t="s">
        <v>320</v>
      </c>
      <c r="G2" s="22" t="s">
        <v>319</v>
      </c>
      <c r="H2" s="22" t="s">
        <v>318</v>
      </c>
      <c r="I2" s="22" t="s">
        <v>2</v>
      </c>
      <c r="J2" s="22" t="s">
        <v>317</v>
      </c>
      <c r="K2" s="22" t="s">
        <v>0</v>
      </c>
      <c r="L2" s="22" t="s">
        <v>1</v>
      </c>
    </row>
    <row r="3" spans="1:12" s="79" customFormat="1" x14ac:dyDescent="0.2">
      <c r="A3" s="32" t="str">
        <f>F3&amp;G3</f>
        <v>Booking</v>
      </c>
      <c r="B3" s="32" t="str">
        <f>F3&amp;C3</f>
        <v>Booking0</v>
      </c>
      <c r="C3" s="55">
        <v>0</v>
      </c>
      <c r="D3" s="78">
        <v>0</v>
      </c>
      <c r="E3" s="78" t="s">
        <v>324</v>
      </c>
      <c r="F3" s="79" t="s">
        <v>444</v>
      </c>
      <c r="G3" s="80"/>
      <c r="H3" s="81" t="s">
        <v>3</v>
      </c>
      <c r="I3" s="81" t="s">
        <v>311</v>
      </c>
      <c r="J3" s="78" t="s">
        <v>4</v>
      </c>
      <c r="K3" s="78"/>
      <c r="L3" s="78" t="s">
        <v>5</v>
      </c>
    </row>
    <row r="4" spans="1:12" s="79" customFormat="1" x14ac:dyDescent="0.2">
      <c r="A4" s="32" t="str">
        <f t="shared" ref="A4" si="0">F4&amp;G4</f>
        <v>BookingbookingStatus</v>
      </c>
      <c r="B4" s="32" t="str">
        <f t="shared" ref="B4" si="1">F4&amp;C4</f>
        <v>Booking1</v>
      </c>
      <c r="C4" s="55">
        <f>IF(D4=0,0,C3+1)</f>
        <v>1</v>
      </c>
      <c r="D4" s="78">
        <v>1</v>
      </c>
      <c r="E4" s="78" t="s">
        <v>324</v>
      </c>
      <c r="F4" s="79" t="s">
        <v>444</v>
      </c>
      <c r="G4" s="80" t="s">
        <v>818</v>
      </c>
      <c r="H4" s="81" t="s">
        <v>3</v>
      </c>
      <c r="I4" s="81" t="s">
        <v>793</v>
      </c>
      <c r="J4" s="78" t="s">
        <v>8</v>
      </c>
      <c r="K4" s="78" t="s">
        <v>4</v>
      </c>
      <c r="L4" s="78">
        <v>1</v>
      </c>
    </row>
    <row r="5" spans="1:12" s="79" customFormat="1" x14ac:dyDescent="0.2">
      <c r="A5" s="32" t="str">
        <f t="shared" ref="A5:A68" si="2">F5&amp;G5</f>
        <v>Bookingcarrier</v>
      </c>
      <c r="B5" s="32" t="str">
        <f t="shared" ref="B5:B68" si="3">F5&amp;C5</f>
        <v>Booking2</v>
      </c>
      <c r="C5" s="55">
        <f t="shared" ref="C5:C68" si="4">IF(D5=0,0,C4+1)</f>
        <v>2</v>
      </c>
      <c r="D5" s="78">
        <v>1</v>
      </c>
      <c r="E5" s="78" t="s">
        <v>324</v>
      </c>
      <c r="F5" s="79" t="s">
        <v>444</v>
      </c>
      <c r="G5" s="80" t="s">
        <v>473</v>
      </c>
      <c r="H5" s="81" t="s">
        <v>450</v>
      </c>
      <c r="I5" s="81" t="s">
        <v>242</v>
      </c>
      <c r="J5" s="78" t="s">
        <v>4</v>
      </c>
      <c r="K5" s="78" t="s">
        <v>68</v>
      </c>
      <c r="L5" s="78"/>
    </row>
    <row r="6" spans="1:12" s="79" customFormat="1" x14ac:dyDescent="0.2">
      <c r="A6" s="32" t="str">
        <f t="shared" si="2"/>
        <v>BookingcarirerProductInfo</v>
      </c>
      <c r="B6" s="32" t="str">
        <f t="shared" si="3"/>
        <v>Booking3</v>
      </c>
      <c r="C6" s="55">
        <f t="shared" si="4"/>
        <v>3</v>
      </c>
      <c r="D6" s="78">
        <v>1</v>
      </c>
      <c r="E6" s="78" t="s">
        <v>324</v>
      </c>
      <c r="F6" s="79" t="s">
        <v>444</v>
      </c>
      <c r="G6" s="80" t="s">
        <v>508</v>
      </c>
      <c r="H6" s="81" t="s">
        <v>509</v>
      </c>
      <c r="I6" s="81" t="s">
        <v>246</v>
      </c>
      <c r="J6" s="78" t="s">
        <v>4</v>
      </c>
      <c r="K6" s="78"/>
      <c r="L6" s="78" t="s">
        <v>5</v>
      </c>
    </row>
    <row r="7" spans="1:12" s="27" customFormat="1" x14ac:dyDescent="0.2">
      <c r="A7" s="32" t="str">
        <f t="shared" si="2"/>
        <v>Bookingconsignee</v>
      </c>
      <c r="B7" s="32" t="str">
        <f t="shared" si="3"/>
        <v>Booking4</v>
      </c>
      <c r="C7" s="55">
        <f t="shared" si="4"/>
        <v>4</v>
      </c>
      <c r="D7" s="78">
        <v>1</v>
      </c>
      <c r="E7" s="78" t="s">
        <v>324</v>
      </c>
      <c r="F7" s="79" t="s">
        <v>444</v>
      </c>
      <c r="G7" s="80" t="s">
        <v>474</v>
      </c>
      <c r="H7" s="81" t="s">
        <v>450</v>
      </c>
      <c r="I7" s="81" t="s">
        <v>73</v>
      </c>
      <c r="J7" s="78" t="s">
        <v>4</v>
      </c>
      <c r="K7" s="78"/>
      <c r="L7" s="78"/>
    </row>
    <row r="8" spans="1:12" s="28" customFormat="1" x14ac:dyDescent="0.2">
      <c r="A8" s="32" t="str">
        <f t="shared" si="2"/>
        <v>Bookingevent</v>
      </c>
      <c r="B8" s="32" t="str">
        <f t="shared" si="3"/>
        <v>Booking5</v>
      </c>
      <c r="C8" s="55">
        <f t="shared" si="4"/>
        <v>5</v>
      </c>
      <c r="D8" s="78">
        <v>1</v>
      </c>
      <c r="E8" s="78" t="s">
        <v>324</v>
      </c>
      <c r="F8" s="79" t="s">
        <v>444</v>
      </c>
      <c r="G8" s="80" t="s">
        <v>475</v>
      </c>
      <c r="H8" s="81" t="s">
        <v>34</v>
      </c>
      <c r="I8" s="81" t="s">
        <v>244</v>
      </c>
      <c r="J8" s="78" t="s">
        <v>4</v>
      </c>
      <c r="K8" s="78"/>
      <c r="L8" s="78" t="s">
        <v>5</v>
      </c>
    </row>
    <row r="9" spans="1:12" s="79" customFormat="1" x14ac:dyDescent="0.2">
      <c r="A9" s="32" t="str">
        <f t="shared" si="2"/>
        <v>BookingfreightForwarder</v>
      </c>
      <c r="B9" s="32" t="str">
        <f t="shared" si="3"/>
        <v>Booking6</v>
      </c>
      <c r="C9" s="55">
        <f t="shared" si="4"/>
        <v>6</v>
      </c>
      <c r="D9" s="78">
        <v>1</v>
      </c>
      <c r="E9" s="78" t="s">
        <v>324</v>
      </c>
      <c r="F9" s="79" t="s">
        <v>444</v>
      </c>
      <c r="G9" s="80" t="s">
        <v>476</v>
      </c>
      <c r="H9" s="81" t="s">
        <v>450</v>
      </c>
      <c r="I9" s="81" t="s">
        <v>74</v>
      </c>
      <c r="J9" s="78" t="s">
        <v>4</v>
      </c>
      <c r="K9" s="78" t="s">
        <v>68</v>
      </c>
      <c r="L9" s="78"/>
    </row>
    <row r="10" spans="1:12" s="79" customFormat="1" x14ac:dyDescent="0.2">
      <c r="A10" s="32" t="str">
        <f t="shared" si="2"/>
        <v>BookinglatestAcceptanceTime</v>
      </c>
      <c r="B10" s="32" t="str">
        <f t="shared" si="3"/>
        <v>Booking7</v>
      </c>
      <c r="C10" s="55">
        <f t="shared" si="4"/>
        <v>7</v>
      </c>
      <c r="D10" s="78">
        <v>1</v>
      </c>
      <c r="E10" s="78" t="s">
        <v>324</v>
      </c>
      <c r="F10" s="79" t="s">
        <v>444</v>
      </c>
      <c r="G10" s="80" t="s">
        <v>820</v>
      </c>
      <c r="H10" s="81" t="s">
        <v>3</v>
      </c>
      <c r="I10" s="81" t="s">
        <v>821</v>
      </c>
      <c r="J10" s="78" t="s">
        <v>28</v>
      </c>
      <c r="K10" s="78"/>
      <c r="L10" s="78"/>
    </row>
    <row r="11" spans="1:12" s="79" customFormat="1" x14ac:dyDescent="0.2">
      <c r="A11" s="32" t="str">
        <f t="shared" si="2"/>
        <v>BookingnotifyParty</v>
      </c>
      <c r="B11" s="32" t="str">
        <f t="shared" si="3"/>
        <v>Booking8</v>
      </c>
      <c r="C11" s="55">
        <f t="shared" si="4"/>
        <v>8</v>
      </c>
      <c r="D11" s="78">
        <v>1</v>
      </c>
      <c r="E11" s="78" t="s">
        <v>324</v>
      </c>
      <c r="F11" s="79" t="s">
        <v>444</v>
      </c>
      <c r="G11" s="80" t="s">
        <v>477</v>
      </c>
      <c r="H11" s="81" t="s">
        <v>450</v>
      </c>
      <c r="I11" s="81" t="s">
        <v>243</v>
      </c>
      <c r="J11" s="78" t="s">
        <v>4</v>
      </c>
      <c r="K11" s="78"/>
      <c r="L11" s="78" t="s">
        <v>5</v>
      </c>
    </row>
    <row r="12" spans="1:12" s="79" customFormat="1" x14ac:dyDescent="0.2">
      <c r="A12" s="32" t="str">
        <f t="shared" si="2"/>
        <v>Bookingoffer</v>
      </c>
      <c r="B12" s="32" t="str">
        <f t="shared" si="3"/>
        <v>Booking9</v>
      </c>
      <c r="C12" s="55">
        <f t="shared" si="4"/>
        <v>9</v>
      </c>
      <c r="D12" s="78">
        <v>1</v>
      </c>
      <c r="E12" s="78" t="s">
        <v>324</v>
      </c>
      <c r="F12" s="79" t="s">
        <v>444</v>
      </c>
      <c r="G12" s="80" t="s">
        <v>809</v>
      </c>
      <c r="H12" s="81" t="s">
        <v>810</v>
      </c>
      <c r="I12" s="81" t="s">
        <v>811</v>
      </c>
      <c r="J12" s="78" t="s">
        <v>4</v>
      </c>
      <c r="K12" s="78"/>
      <c r="L12" s="78"/>
    </row>
    <row r="13" spans="1:12" s="79" customFormat="1" x14ac:dyDescent="0.2">
      <c r="A13" s="32" t="str">
        <f t="shared" si="2"/>
        <v>Bookingprice</v>
      </c>
      <c r="B13" s="32" t="str">
        <f t="shared" si="3"/>
        <v>Booking10</v>
      </c>
      <c r="C13" s="55">
        <f t="shared" si="4"/>
        <v>10</v>
      </c>
      <c r="D13" s="78">
        <v>1</v>
      </c>
      <c r="E13" s="78" t="s">
        <v>324</v>
      </c>
      <c r="F13" s="79" t="s">
        <v>444</v>
      </c>
      <c r="G13" s="80" t="s">
        <v>478</v>
      </c>
      <c r="H13" s="81" t="s">
        <v>20</v>
      </c>
      <c r="I13" s="81" t="s">
        <v>306</v>
      </c>
      <c r="J13" s="78" t="s">
        <v>4</v>
      </c>
      <c r="K13" s="78"/>
      <c r="L13" s="78"/>
    </row>
    <row r="14" spans="1:12" s="79" customFormat="1" x14ac:dyDescent="0.2">
      <c r="A14" s="32" t="str">
        <f t="shared" si="2"/>
        <v>BookingrequestRef</v>
      </c>
      <c r="B14" s="32" t="str">
        <f t="shared" si="3"/>
        <v>Booking11</v>
      </c>
      <c r="C14" s="55">
        <f t="shared" si="4"/>
        <v>11</v>
      </c>
      <c r="D14" s="78">
        <v>1</v>
      </c>
      <c r="E14" s="78" t="s">
        <v>324</v>
      </c>
      <c r="F14" s="79" t="s">
        <v>444</v>
      </c>
      <c r="G14" s="80" t="s">
        <v>794</v>
      </c>
      <c r="H14" s="81" t="s">
        <v>795</v>
      </c>
      <c r="I14" s="81" t="s">
        <v>796</v>
      </c>
      <c r="J14" s="78" t="s">
        <v>4</v>
      </c>
      <c r="K14" s="78"/>
      <c r="L14" s="78"/>
    </row>
    <row r="15" spans="1:12" s="79" customFormat="1" x14ac:dyDescent="0.2">
      <c r="A15" s="32" t="str">
        <f t="shared" si="2"/>
        <v>BookingrequestMatchInd</v>
      </c>
      <c r="B15" s="32" t="str">
        <f t="shared" si="3"/>
        <v>Booking12</v>
      </c>
      <c r="C15" s="55">
        <f t="shared" si="4"/>
        <v>12</v>
      </c>
      <c r="D15" s="78">
        <v>1</v>
      </c>
      <c r="E15" s="78" t="s">
        <v>324</v>
      </c>
      <c r="F15" s="79" t="s">
        <v>444</v>
      </c>
      <c r="G15" s="80" t="s">
        <v>511</v>
      </c>
      <c r="H15" s="81" t="s">
        <v>3</v>
      </c>
      <c r="I15" s="81" t="s">
        <v>249</v>
      </c>
      <c r="J15" s="78" t="s">
        <v>235</v>
      </c>
      <c r="K15" s="78"/>
      <c r="L15" s="78"/>
    </row>
    <row r="16" spans="1:12" s="79" customFormat="1" x14ac:dyDescent="0.2">
      <c r="A16" s="32" t="str">
        <f t="shared" si="2"/>
        <v>Bookingrouting</v>
      </c>
      <c r="B16" s="32" t="str">
        <f t="shared" si="3"/>
        <v>Booking13</v>
      </c>
      <c r="C16" s="55">
        <f t="shared" si="4"/>
        <v>13</v>
      </c>
      <c r="D16" s="78">
        <v>1</v>
      </c>
      <c r="E16" s="78" t="s">
        <v>324</v>
      </c>
      <c r="F16" s="79" t="s">
        <v>444</v>
      </c>
      <c r="G16" s="80" t="s">
        <v>512</v>
      </c>
      <c r="H16" s="81" t="s">
        <v>202</v>
      </c>
      <c r="I16" s="81" t="s">
        <v>248</v>
      </c>
      <c r="J16" s="78" t="s">
        <v>4</v>
      </c>
      <c r="K16" s="78"/>
      <c r="L16" s="78"/>
    </row>
    <row r="17" spans="1:12" s="79" customFormat="1" x14ac:dyDescent="0.2">
      <c r="A17" s="32" t="str">
        <f t="shared" si="2"/>
        <v>BookingshipmentSecurityStatus</v>
      </c>
      <c r="B17" s="32" t="str">
        <f t="shared" si="3"/>
        <v>Booking14</v>
      </c>
      <c r="C17" s="55">
        <f t="shared" si="4"/>
        <v>14</v>
      </c>
      <c r="D17" s="78">
        <v>1</v>
      </c>
      <c r="E17" s="78" t="s">
        <v>324</v>
      </c>
      <c r="F17" s="79" t="s">
        <v>444</v>
      </c>
      <c r="G17" s="80" t="s">
        <v>550</v>
      </c>
      <c r="H17" s="81" t="s">
        <v>3</v>
      </c>
      <c r="I17" s="81" t="s">
        <v>250</v>
      </c>
      <c r="J17" s="78" t="s">
        <v>8</v>
      </c>
      <c r="K17" s="78"/>
      <c r="L17" s="78"/>
    </row>
    <row r="18" spans="1:12" s="79" customFormat="1" x14ac:dyDescent="0.2">
      <c r="A18" s="32" t="str">
        <f t="shared" si="2"/>
        <v>BookingshipmentDetails</v>
      </c>
      <c r="B18" s="32" t="str">
        <f t="shared" si="3"/>
        <v>Booking15</v>
      </c>
      <c r="C18" s="55">
        <f t="shared" si="4"/>
        <v>15</v>
      </c>
      <c r="D18" s="78">
        <v>1</v>
      </c>
      <c r="E18" s="78" t="s">
        <v>324</v>
      </c>
      <c r="F18" s="79" t="s">
        <v>444</v>
      </c>
      <c r="G18" s="80" t="s">
        <v>514</v>
      </c>
      <c r="H18" s="81" t="s">
        <v>448</v>
      </c>
      <c r="I18" s="81" t="s">
        <v>251</v>
      </c>
      <c r="J18" s="78" t="s">
        <v>4</v>
      </c>
      <c r="K18" s="78"/>
      <c r="L18" s="78"/>
    </row>
    <row r="19" spans="1:12" s="79" customFormat="1" x14ac:dyDescent="0.2">
      <c r="A19" s="32" t="str">
        <f t="shared" si="2"/>
        <v>Bookingshipper</v>
      </c>
      <c r="B19" s="32" t="str">
        <f t="shared" si="3"/>
        <v>Booking16</v>
      </c>
      <c r="C19" s="55">
        <f t="shared" si="4"/>
        <v>16</v>
      </c>
      <c r="D19" s="78">
        <v>1</v>
      </c>
      <c r="E19" s="78" t="s">
        <v>324</v>
      </c>
      <c r="F19" s="79" t="s">
        <v>444</v>
      </c>
      <c r="G19" s="80" t="s">
        <v>479</v>
      </c>
      <c r="H19" s="81" t="s">
        <v>450</v>
      </c>
      <c r="I19" s="81" t="s">
        <v>72</v>
      </c>
      <c r="J19" s="78" t="s">
        <v>4</v>
      </c>
      <c r="K19" s="78"/>
      <c r="L19" s="78"/>
    </row>
    <row r="20" spans="1:12" s="79" customFormat="1" x14ac:dyDescent="0.2">
      <c r="A20" s="32" t="str">
        <f t="shared" si="2"/>
        <v>BookingtimeOfAvailibity</v>
      </c>
      <c r="B20" s="32" t="str">
        <f t="shared" si="3"/>
        <v>Booking17</v>
      </c>
      <c r="C20" s="55">
        <f t="shared" si="4"/>
        <v>17</v>
      </c>
      <c r="D20" s="78">
        <v>1</v>
      </c>
      <c r="E20" s="78" t="s">
        <v>324</v>
      </c>
      <c r="F20" s="79" t="s">
        <v>444</v>
      </c>
      <c r="G20" s="80" t="s">
        <v>822</v>
      </c>
      <c r="H20" s="81" t="s">
        <v>3</v>
      </c>
      <c r="I20" s="81" t="s">
        <v>824</v>
      </c>
      <c r="J20" s="78" t="s">
        <v>28</v>
      </c>
      <c r="K20" s="78"/>
      <c r="L20" s="78"/>
    </row>
    <row r="21" spans="1:12" s="79" customFormat="1" x14ac:dyDescent="0.2">
      <c r="A21" s="32" t="str">
        <f t="shared" si="2"/>
        <v>BookingtotalTransitTime</v>
      </c>
      <c r="B21" s="32" t="str">
        <f t="shared" si="3"/>
        <v>Booking18</v>
      </c>
      <c r="C21" s="55">
        <f t="shared" si="4"/>
        <v>18</v>
      </c>
      <c r="D21" s="78">
        <v>1</v>
      </c>
      <c r="E21" s="78" t="s">
        <v>324</v>
      </c>
      <c r="F21" s="79" t="s">
        <v>444</v>
      </c>
      <c r="G21" s="80" t="s">
        <v>823</v>
      </c>
      <c r="H21" s="81" t="s">
        <v>3</v>
      </c>
      <c r="I21" s="81" t="s">
        <v>825</v>
      </c>
      <c r="J21" s="78" t="s">
        <v>28</v>
      </c>
      <c r="K21" s="78"/>
      <c r="L21" s="78"/>
    </row>
    <row r="22" spans="1:12" s="79" customFormat="1" x14ac:dyDescent="0.2">
      <c r="A22" s="32" t="str">
        <f t="shared" si="2"/>
        <v>BookingtransportMovement</v>
      </c>
      <c r="B22" s="32" t="str">
        <f t="shared" si="3"/>
        <v>Booking19</v>
      </c>
      <c r="C22" s="55">
        <f t="shared" si="4"/>
        <v>19</v>
      </c>
      <c r="D22" s="78">
        <v>1</v>
      </c>
      <c r="E22" s="78" t="s">
        <v>324</v>
      </c>
      <c r="F22" s="79" t="s">
        <v>444</v>
      </c>
      <c r="G22" s="80" t="s">
        <v>516</v>
      </c>
      <c r="H22" s="81" t="s">
        <v>48</v>
      </c>
      <c r="I22" s="81" t="s">
        <v>245</v>
      </c>
      <c r="J22" s="78" t="s">
        <v>4</v>
      </c>
      <c r="K22" s="78"/>
      <c r="L22" s="78"/>
    </row>
    <row r="23" spans="1:12" s="79" customFormat="1" x14ac:dyDescent="0.2">
      <c r="A23" s="32" t="str">
        <f t="shared" si="2"/>
        <v>Bookingunits</v>
      </c>
      <c r="B23" s="32" t="str">
        <f t="shared" si="3"/>
        <v>Booking20</v>
      </c>
      <c r="C23" s="55">
        <f t="shared" si="4"/>
        <v>20</v>
      </c>
      <c r="D23" s="78">
        <v>1</v>
      </c>
      <c r="E23" s="78" t="s">
        <v>324</v>
      </c>
      <c r="F23" s="79" t="s">
        <v>444</v>
      </c>
      <c r="G23" s="80" t="s">
        <v>517</v>
      </c>
      <c r="H23" s="81" t="s">
        <v>16</v>
      </c>
      <c r="I23" s="81" t="s">
        <v>247</v>
      </c>
      <c r="J23" s="78" t="s">
        <v>4</v>
      </c>
      <c r="K23" s="78"/>
      <c r="L23" s="78" t="s">
        <v>5</v>
      </c>
    </row>
    <row r="24" spans="1:12" s="79" customFormat="1" x14ac:dyDescent="0.2">
      <c r="A24" s="32" t="str">
        <f t="shared" si="2"/>
        <v>BookingwaybillNumber</v>
      </c>
      <c r="B24" s="32" t="str">
        <f t="shared" si="3"/>
        <v>Booking21</v>
      </c>
      <c r="C24" s="55">
        <f t="shared" si="4"/>
        <v>21</v>
      </c>
      <c r="D24" s="78">
        <v>1</v>
      </c>
      <c r="E24" s="78" t="s">
        <v>324</v>
      </c>
      <c r="F24" s="79" t="s">
        <v>444</v>
      </c>
      <c r="G24" s="80" t="s">
        <v>480</v>
      </c>
      <c r="H24" s="81" t="s">
        <v>449</v>
      </c>
      <c r="I24" s="81" t="s">
        <v>797</v>
      </c>
      <c r="J24" s="78" t="s">
        <v>4</v>
      </c>
      <c r="K24" s="78" t="s">
        <v>68</v>
      </c>
      <c r="L24" s="78"/>
    </row>
    <row r="25" spans="1:12" s="79" customFormat="1" x14ac:dyDescent="0.2">
      <c r="A25" s="32" t="str">
        <f t="shared" si="2"/>
        <v>CarrierProduct</v>
      </c>
      <c r="B25" s="32" t="str">
        <f t="shared" si="3"/>
        <v>CarrierProduct0</v>
      </c>
      <c r="C25" s="55">
        <f t="shared" si="4"/>
        <v>0</v>
      </c>
      <c r="D25" s="78">
        <v>0</v>
      </c>
      <c r="E25" s="78" t="s">
        <v>324</v>
      </c>
      <c r="F25" s="79" t="s">
        <v>445</v>
      </c>
      <c r="G25" s="80"/>
      <c r="H25" s="81" t="s">
        <v>3</v>
      </c>
      <c r="I25" s="81" t="s">
        <v>314</v>
      </c>
      <c r="J25" s="78" t="s">
        <v>4</v>
      </c>
      <c r="K25" s="78"/>
      <c r="L25" s="78"/>
    </row>
    <row r="26" spans="1:12" s="79" customFormat="1" x14ac:dyDescent="0.2">
      <c r="A26" s="32" t="str">
        <f t="shared" si="2"/>
        <v>CarrierProductproductCode</v>
      </c>
      <c r="B26" s="32" t="str">
        <f t="shared" si="3"/>
        <v>CarrierProduct1</v>
      </c>
      <c r="C26" s="55">
        <f t="shared" si="4"/>
        <v>1</v>
      </c>
      <c r="D26" s="78">
        <v>1</v>
      </c>
      <c r="E26" s="78" t="s">
        <v>324</v>
      </c>
      <c r="F26" s="79" t="s">
        <v>445</v>
      </c>
      <c r="G26" s="80" t="s">
        <v>481</v>
      </c>
      <c r="H26" s="81" t="s">
        <v>3</v>
      </c>
      <c r="I26" s="81" t="s">
        <v>293</v>
      </c>
      <c r="J26" s="78" t="s">
        <v>8</v>
      </c>
      <c r="K26" s="78"/>
      <c r="L26" s="78"/>
    </row>
    <row r="27" spans="1:12" s="79" customFormat="1" x14ac:dyDescent="0.2">
      <c r="A27" s="32" t="str">
        <f t="shared" si="2"/>
        <v>CarrierProductproductDescription</v>
      </c>
      <c r="B27" s="32" t="str">
        <f t="shared" si="3"/>
        <v>CarrierProduct2</v>
      </c>
      <c r="C27" s="55">
        <f t="shared" si="4"/>
        <v>2</v>
      </c>
      <c r="D27" s="78">
        <v>1</v>
      </c>
      <c r="E27" s="78" t="s">
        <v>324</v>
      </c>
      <c r="F27" s="79" t="s">
        <v>445</v>
      </c>
      <c r="G27" s="80" t="s">
        <v>482</v>
      </c>
      <c r="H27" s="81" t="s">
        <v>3</v>
      </c>
      <c r="I27" s="81" t="s">
        <v>294</v>
      </c>
      <c r="J27" s="78" t="s">
        <v>8</v>
      </c>
      <c r="K27" s="78"/>
      <c r="L27" s="78"/>
    </row>
    <row r="28" spans="1:12" s="79" customFormat="1" x14ac:dyDescent="0.2">
      <c r="A28" s="32" t="str">
        <f t="shared" si="2"/>
        <v>Characteristics</v>
      </c>
      <c r="B28" s="32" t="str">
        <f t="shared" si="3"/>
        <v>Characteristics0</v>
      </c>
      <c r="C28" s="55">
        <f t="shared" si="4"/>
        <v>0</v>
      </c>
      <c r="D28" s="78">
        <v>0</v>
      </c>
      <c r="E28" s="78" t="s">
        <v>324</v>
      </c>
      <c r="F28" s="79" t="s">
        <v>332</v>
      </c>
      <c r="G28" s="80"/>
      <c r="H28" s="81" t="s">
        <v>3</v>
      </c>
      <c r="I28" s="81" t="s">
        <v>14</v>
      </c>
      <c r="J28" s="78" t="s">
        <v>4</v>
      </c>
      <c r="K28" s="78"/>
      <c r="L28" s="78" t="s">
        <v>5</v>
      </c>
    </row>
    <row r="29" spans="1:12" s="79" customFormat="1" x14ac:dyDescent="0.2">
      <c r="A29" s="32" t="str">
        <f t="shared" si="2"/>
        <v>CharacteristicscharacteristicsType</v>
      </c>
      <c r="B29" s="32" t="str">
        <f t="shared" si="3"/>
        <v>Characteristics1</v>
      </c>
      <c r="C29" s="55">
        <f t="shared" si="4"/>
        <v>1</v>
      </c>
      <c r="D29" s="78">
        <v>1</v>
      </c>
      <c r="E29" s="78" t="s">
        <v>324</v>
      </c>
      <c r="F29" s="79" t="s">
        <v>332</v>
      </c>
      <c r="G29" s="80" t="s">
        <v>483</v>
      </c>
      <c r="H29" s="81" t="s">
        <v>3</v>
      </c>
      <c r="I29" s="81" t="s">
        <v>15</v>
      </c>
      <c r="J29" s="78" t="s">
        <v>8</v>
      </c>
      <c r="K29" s="78"/>
      <c r="L29" s="78"/>
    </row>
    <row r="30" spans="1:12" s="79" customFormat="1" x14ac:dyDescent="0.2">
      <c r="A30" s="32" t="str">
        <f t="shared" si="2"/>
        <v>Characteristicsvalue</v>
      </c>
      <c r="B30" s="32" t="str">
        <f t="shared" si="3"/>
        <v>Characteristics2</v>
      </c>
      <c r="C30" s="55">
        <f t="shared" si="4"/>
        <v>2</v>
      </c>
      <c r="D30" s="78">
        <v>1</v>
      </c>
      <c r="E30" s="78" t="s">
        <v>324</v>
      </c>
      <c r="F30" s="79" t="s">
        <v>332</v>
      </c>
      <c r="G30" s="80" t="s">
        <v>484</v>
      </c>
      <c r="H30" s="81" t="s">
        <v>3</v>
      </c>
      <c r="I30" s="81" t="s">
        <v>17</v>
      </c>
      <c r="J30" s="78" t="s">
        <v>8</v>
      </c>
      <c r="K30" s="78"/>
      <c r="L30" s="78"/>
    </row>
    <row r="31" spans="1:12" s="79" customFormat="1" x14ac:dyDescent="0.2">
      <c r="A31" s="32" t="str">
        <f t="shared" si="2"/>
        <v>CO2CalcMethod</v>
      </c>
      <c r="B31" s="32" t="str">
        <f t="shared" si="3"/>
        <v>CO2CalcMethod0</v>
      </c>
      <c r="C31" s="55">
        <f t="shared" si="4"/>
        <v>0</v>
      </c>
      <c r="D31" s="78">
        <v>0</v>
      </c>
      <c r="E31" s="78" t="s">
        <v>324</v>
      </c>
      <c r="F31" s="79" t="s">
        <v>446</v>
      </c>
      <c r="G31" s="80"/>
      <c r="H31" s="81" t="s">
        <v>3</v>
      </c>
      <c r="I31" s="81" t="s">
        <v>215</v>
      </c>
      <c r="J31" s="78" t="s">
        <v>4</v>
      </c>
      <c r="K31" s="78"/>
      <c r="L31" s="78" t="s">
        <v>5</v>
      </c>
    </row>
    <row r="32" spans="1:12" s="79" customFormat="1" x14ac:dyDescent="0.2">
      <c r="A32" s="32" t="str">
        <f t="shared" si="2"/>
        <v>CO2CalcMethodmethodName</v>
      </c>
      <c r="B32" s="32" t="str">
        <f t="shared" si="3"/>
        <v>CO2CalcMethod1</v>
      </c>
      <c r="C32" s="55">
        <f t="shared" si="4"/>
        <v>1</v>
      </c>
      <c r="D32" s="78">
        <v>1</v>
      </c>
      <c r="E32" s="78" t="s">
        <v>324</v>
      </c>
      <c r="F32" s="79" t="s">
        <v>446</v>
      </c>
      <c r="G32" s="80" t="s">
        <v>485</v>
      </c>
      <c r="H32" s="81" t="s">
        <v>3</v>
      </c>
      <c r="I32" s="81" t="s">
        <v>216</v>
      </c>
      <c r="J32" s="78" t="s">
        <v>8</v>
      </c>
      <c r="K32" s="78"/>
      <c r="L32" s="78"/>
    </row>
    <row r="33" spans="1:12" s="79" customFormat="1" x14ac:dyDescent="0.2">
      <c r="A33" s="32" t="str">
        <f t="shared" si="2"/>
        <v>CO2CalcMethodmethodVersion</v>
      </c>
      <c r="B33" s="32" t="str">
        <f t="shared" si="3"/>
        <v>CO2CalcMethod2</v>
      </c>
      <c r="C33" s="55">
        <f t="shared" si="4"/>
        <v>2</v>
      </c>
      <c r="D33" s="78">
        <v>1</v>
      </c>
      <c r="E33" s="78" t="s">
        <v>324</v>
      </c>
      <c r="F33" s="79" t="s">
        <v>446</v>
      </c>
      <c r="G33" s="80" t="s">
        <v>486</v>
      </c>
      <c r="H33" s="81" t="s">
        <v>3</v>
      </c>
      <c r="I33" s="81" t="s">
        <v>217</v>
      </c>
      <c r="J33" s="78" t="s">
        <v>8</v>
      </c>
      <c r="K33" s="78"/>
      <c r="L33" s="78"/>
    </row>
    <row r="34" spans="1:12" s="79" customFormat="1" x14ac:dyDescent="0.2">
      <c r="A34" s="32" t="str">
        <f t="shared" si="2"/>
        <v>CustomsInfo</v>
      </c>
      <c r="B34" s="32" t="str">
        <f t="shared" si="3"/>
        <v>CustomsInfo0</v>
      </c>
      <c r="C34" s="55">
        <f t="shared" si="4"/>
        <v>0</v>
      </c>
      <c r="D34" s="78">
        <v>0</v>
      </c>
      <c r="E34" s="78" t="s">
        <v>324</v>
      </c>
      <c r="F34" s="79" t="s">
        <v>237</v>
      </c>
      <c r="G34" s="80"/>
      <c r="H34" s="81" t="s">
        <v>3</v>
      </c>
      <c r="I34" s="81" t="s">
        <v>75</v>
      </c>
      <c r="J34" s="78" t="s">
        <v>4</v>
      </c>
      <c r="K34" s="78" t="s">
        <v>3</v>
      </c>
      <c r="L34" s="78"/>
    </row>
    <row r="35" spans="1:12" s="79" customFormat="1" x14ac:dyDescent="0.2">
      <c r="A35" s="32" t="str">
        <f t="shared" si="2"/>
        <v>CustomsInfocustomsInfoContentCode</v>
      </c>
      <c r="B35" s="32" t="str">
        <f t="shared" si="3"/>
        <v>CustomsInfo1</v>
      </c>
      <c r="C35" s="55">
        <f t="shared" si="4"/>
        <v>1</v>
      </c>
      <c r="D35" s="78">
        <v>1</v>
      </c>
      <c r="E35" s="78" t="s">
        <v>324</v>
      </c>
      <c r="F35" s="79" t="s">
        <v>237</v>
      </c>
      <c r="G35" s="80" t="s">
        <v>487</v>
      </c>
      <c r="H35" s="81" t="s">
        <v>3</v>
      </c>
      <c r="I35" s="81" t="s">
        <v>162</v>
      </c>
      <c r="J35" s="78" t="s">
        <v>8</v>
      </c>
      <c r="K35" s="78" t="s">
        <v>3</v>
      </c>
      <c r="L35" s="78" t="s">
        <v>3</v>
      </c>
    </row>
    <row r="36" spans="1:12" s="79" customFormat="1" x14ac:dyDescent="0.2">
      <c r="A36" s="32" t="str">
        <f t="shared" si="2"/>
        <v>CustomsInfocustomsInfoCountryCode</v>
      </c>
      <c r="B36" s="32" t="str">
        <f t="shared" si="3"/>
        <v>CustomsInfo2</v>
      </c>
      <c r="C36" s="55">
        <f t="shared" si="4"/>
        <v>2</v>
      </c>
      <c r="D36" s="78">
        <v>1</v>
      </c>
      <c r="E36" s="78" t="s">
        <v>324</v>
      </c>
      <c r="F36" s="79" t="s">
        <v>237</v>
      </c>
      <c r="G36" s="80" t="s">
        <v>488</v>
      </c>
      <c r="H36" s="81" t="s">
        <v>3</v>
      </c>
      <c r="I36" s="81" t="s">
        <v>336</v>
      </c>
      <c r="J36" s="78" t="s">
        <v>8</v>
      </c>
      <c r="K36" s="78"/>
      <c r="L36" s="78"/>
    </row>
    <row r="37" spans="1:12" s="79" customFormat="1" x14ac:dyDescent="0.2">
      <c r="A37" s="32" t="str">
        <f t="shared" si="2"/>
        <v>CustomsInfocustomsInformation</v>
      </c>
      <c r="B37" s="32" t="str">
        <f t="shared" si="3"/>
        <v>CustomsInfo3</v>
      </c>
      <c r="C37" s="55">
        <f t="shared" si="4"/>
        <v>3</v>
      </c>
      <c r="D37" s="78">
        <v>1</v>
      </c>
      <c r="E37" s="78" t="s">
        <v>324</v>
      </c>
      <c r="F37" s="79" t="s">
        <v>237</v>
      </c>
      <c r="G37" s="80" t="s">
        <v>489</v>
      </c>
      <c r="H37" s="81" t="s">
        <v>3</v>
      </c>
      <c r="I37" s="81" t="s">
        <v>163</v>
      </c>
      <c r="J37" s="78" t="s">
        <v>8</v>
      </c>
      <c r="K37" s="78"/>
      <c r="L37" s="78" t="s">
        <v>3</v>
      </c>
    </row>
    <row r="38" spans="1:12" s="79" customFormat="1" x14ac:dyDescent="0.2">
      <c r="A38" s="32" t="str">
        <f t="shared" si="2"/>
        <v>CustomsInfocustomsInfoSubjectCode</v>
      </c>
      <c r="B38" s="32" t="str">
        <f t="shared" si="3"/>
        <v>CustomsInfo4</v>
      </c>
      <c r="C38" s="55">
        <f t="shared" si="4"/>
        <v>4</v>
      </c>
      <c r="D38" s="78">
        <v>1</v>
      </c>
      <c r="E38" s="78" t="s">
        <v>324</v>
      </c>
      <c r="F38" s="79" t="s">
        <v>237</v>
      </c>
      <c r="G38" s="80" t="s">
        <v>490</v>
      </c>
      <c r="H38" s="81" t="s">
        <v>3</v>
      </c>
      <c r="I38" s="81" t="s">
        <v>161</v>
      </c>
      <c r="J38" s="78" t="s">
        <v>8</v>
      </c>
      <c r="K38" s="78" t="s">
        <v>3</v>
      </c>
      <c r="L38" s="78" t="s">
        <v>3</v>
      </c>
    </row>
    <row r="39" spans="1:12" s="79" customFormat="1" x14ac:dyDescent="0.2">
      <c r="A39" s="32" t="str">
        <f t="shared" si="2"/>
        <v>CustomsInfocustomsNote</v>
      </c>
      <c r="B39" s="32" t="str">
        <f t="shared" si="3"/>
        <v>CustomsInfo5</v>
      </c>
      <c r="C39" s="55">
        <f t="shared" si="4"/>
        <v>5</v>
      </c>
      <c r="D39" s="78">
        <v>1</v>
      </c>
      <c r="E39" s="78" t="s">
        <v>324</v>
      </c>
      <c r="F39" s="79" t="s">
        <v>237</v>
      </c>
      <c r="G39" s="80" t="s">
        <v>491</v>
      </c>
      <c r="H39" s="81" t="s">
        <v>3</v>
      </c>
      <c r="I39" s="81" t="s">
        <v>164</v>
      </c>
      <c r="J39" s="78" t="s">
        <v>8</v>
      </c>
      <c r="K39" s="78"/>
      <c r="L39" s="78" t="s">
        <v>3</v>
      </c>
    </row>
    <row r="40" spans="1:12" s="79" customFormat="1" x14ac:dyDescent="0.2">
      <c r="A40" s="32" t="str">
        <f t="shared" si="2"/>
        <v>DangerousGoods</v>
      </c>
      <c r="B40" s="32" t="str">
        <f t="shared" si="3"/>
        <v>DangerousGoods0</v>
      </c>
      <c r="C40" s="55">
        <f t="shared" si="4"/>
        <v>0</v>
      </c>
      <c r="D40" s="78">
        <v>0</v>
      </c>
      <c r="E40" s="78" t="s">
        <v>324</v>
      </c>
      <c r="F40" s="79" t="s">
        <v>252</v>
      </c>
      <c r="G40" s="80"/>
      <c r="H40" s="81" t="s">
        <v>3</v>
      </c>
      <c r="I40" s="81" t="s">
        <v>300</v>
      </c>
      <c r="J40" s="78" t="s">
        <v>4</v>
      </c>
      <c r="K40" s="78"/>
      <c r="L40" s="78"/>
    </row>
    <row r="41" spans="1:12" s="79" customFormat="1" x14ac:dyDescent="0.2">
      <c r="A41" s="32" t="str">
        <f t="shared" si="2"/>
        <v>DangerousGoodsclassCode</v>
      </c>
      <c r="B41" s="32" t="str">
        <f t="shared" si="3"/>
        <v>DangerousGoods1</v>
      </c>
      <c r="C41" s="55">
        <f t="shared" si="4"/>
        <v>1</v>
      </c>
      <c r="D41" s="78">
        <v>1</v>
      </c>
      <c r="E41" s="78" t="s">
        <v>324</v>
      </c>
      <c r="F41" s="79" t="s">
        <v>252</v>
      </c>
      <c r="G41" s="80" t="s">
        <v>295</v>
      </c>
      <c r="H41" s="81" t="s">
        <v>3</v>
      </c>
      <c r="I41" s="81" t="s">
        <v>301</v>
      </c>
      <c r="J41" s="78" t="s">
        <v>8</v>
      </c>
      <c r="K41" s="78"/>
      <c r="L41" s="78"/>
    </row>
    <row r="42" spans="1:12" s="28" customFormat="1" x14ac:dyDescent="0.2">
      <c r="A42" s="32" t="str">
        <f t="shared" si="2"/>
        <v>DangerousGoodsnetQuantity</v>
      </c>
      <c r="B42" s="32" t="str">
        <f t="shared" si="3"/>
        <v>DangerousGoods2</v>
      </c>
      <c r="C42" s="55">
        <f t="shared" si="4"/>
        <v>2</v>
      </c>
      <c r="D42" s="78">
        <v>1</v>
      </c>
      <c r="E42" s="78" t="s">
        <v>324</v>
      </c>
      <c r="F42" s="79" t="s">
        <v>252</v>
      </c>
      <c r="G42" s="80" t="s">
        <v>296</v>
      </c>
      <c r="H42" s="81" t="s">
        <v>3</v>
      </c>
      <c r="I42" s="81" t="s">
        <v>302</v>
      </c>
      <c r="J42" s="78" t="s">
        <v>8</v>
      </c>
      <c r="K42" s="78"/>
      <c r="L42" s="78"/>
    </row>
    <row r="43" spans="1:12" s="28" customFormat="1" x14ac:dyDescent="0.2">
      <c r="A43" s="32" t="str">
        <f t="shared" si="2"/>
        <v>DangerousGoodspackingGroup</v>
      </c>
      <c r="B43" s="32" t="str">
        <f t="shared" si="3"/>
        <v>DangerousGoods3</v>
      </c>
      <c r="C43" s="55">
        <f t="shared" si="4"/>
        <v>3</v>
      </c>
      <c r="D43" s="78">
        <v>1</v>
      </c>
      <c r="E43" s="78" t="s">
        <v>324</v>
      </c>
      <c r="F43" s="79" t="s">
        <v>252</v>
      </c>
      <c r="G43" s="80" t="s">
        <v>297</v>
      </c>
      <c r="H43" s="81" t="s">
        <v>3</v>
      </c>
      <c r="I43" s="81" t="s">
        <v>304</v>
      </c>
      <c r="J43" s="78" t="s">
        <v>8</v>
      </c>
      <c r="K43" s="78"/>
      <c r="L43" s="78"/>
    </row>
    <row r="44" spans="1:12" s="79" customFormat="1" x14ac:dyDescent="0.2">
      <c r="A44" s="32" t="str">
        <f t="shared" si="2"/>
        <v>DangerousGoodspackingInstruction</v>
      </c>
      <c r="B44" s="32" t="str">
        <f t="shared" si="3"/>
        <v>DangerousGoods4</v>
      </c>
      <c r="C44" s="55">
        <f t="shared" si="4"/>
        <v>4</v>
      </c>
      <c r="D44" s="78">
        <v>1</v>
      </c>
      <c r="E44" s="78" t="s">
        <v>324</v>
      </c>
      <c r="F44" s="79" t="s">
        <v>252</v>
      </c>
      <c r="G44" s="80" t="s">
        <v>298</v>
      </c>
      <c r="H44" s="81" t="s">
        <v>3</v>
      </c>
      <c r="I44" s="81" t="s">
        <v>303</v>
      </c>
      <c r="J44" s="78" t="s">
        <v>8</v>
      </c>
      <c r="K44" s="78"/>
      <c r="L44" s="78"/>
    </row>
    <row r="45" spans="1:12" s="79" customFormat="1" x14ac:dyDescent="0.2">
      <c r="A45" s="32" t="str">
        <f t="shared" si="2"/>
        <v>DangerousGoodsquantityUnits</v>
      </c>
      <c r="B45" s="32" t="str">
        <f t="shared" si="3"/>
        <v>DangerousGoods5</v>
      </c>
      <c r="C45" s="55">
        <f t="shared" si="4"/>
        <v>5</v>
      </c>
      <c r="D45" s="78">
        <v>1</v>
      </c>
      <c r="E45" s="78" t="s">
        <v>324</v>
      </c>
      <c r="F45" s="79" t="s">
        <v>252</v>
      </c>
      <c r="G45" s="80" t="s">
        <v>299</v>
      </c>
      <c r="H45" s="81" t="s">
        <v>3</v>
      </c>
      <c r="I45" s="81" t="s">
        <v>305</v>
      </c>
      <c r="J45" s="78" t="s">
        <v>8</v>
      </c>
      <c r="K45" s="78"/>
      <c r="L45" s="78"/>
    </row>
    <row r="46" spans="1:12" s="79" customFormat="1" x14ac:dyDescent="0.2">
      <c r="A46" s="32" t="str">
        <f t="shared" si="2"/>
        <v>DangerousGoodsuNNumber</v>
      </c>
      <c r="B46" s="32" t="str">
        <f t="shared" si="3"/>
        <v>DangerousGoods6</v>
      </c>
      <c r="C46" s="55">
        <f t="shared" si="4"/>
        <v>6</v>
      </c>
      <c r="D46" s="78">
        <v>1</v>
      </c>
      <c r="E46" s="78" t="s">
        <v>324</v>
      </c>
      <c r="F46" s="79" t="s">
        <v>252</v>
      </c>
      <c r="G46" s="80" t="s">
        <v>492</v>
      </c>
      <c r="H46" s="81" t="s">
        <v>3</v>
      </c>
      <c r="I46" s="81" t="s">
        <v>337</v>
      </c>
      <c r="J46" s="78" t="s">
        <v>8</v>
      </c>
      <c r="K46" s="78"/>
      <c r="L46" s="78"/>
    </row>
    <row r="47" spans="1:12" s="27" customFormat="1" x14ac:dyDescent="0.2">
      <c r="A47" s="32" t="str">
        <f t="shared" si="2"/>
        <v>Insurance</v>
      </c>
      <c r="B47" s="32" t="str">
        <f t="shared" si="3"/>
        <v>Insurance0</v>
      </c>
      <c r="C47" s="55">
        <f t="shared" si="4"/>
        <v>0</v>
      </c>
      <c r="D47" s="78">
        <v>0</v>
      </c>
      <c r="E47" s="78" t="s">
        <v>324</v>
      </c>
      <c r="F47" s="79" t="s">
        <v>76</v>
      </c>
      <c r="G47" s="80"/>
      <c r="H47" s="81" t="s">
        <v>3</v>
      </c>
      <c r="I47" s="81" t="s">
        <v>77</v>
      </c>
      <c r="J47" s="78" t="s">
        <v>4</v>
      </c>
      <c r="K47" s="78" t="s">
        <v>3</v>
      </c>
      <c r="L47" s="78" t="s">
        <v>5</v>
      </c>
    </row>
    <row r="48" spans="1:12" s="79" customFormat="1" x14ac:dyDescent="0.2">
      <c r="A48" s="32" t="str">
        <f t="shared" si="2"/>
        <v>InsurancecoveringParty</v>
      </c>
      <c r="B48" s="32" t="str">
        <f t="shared" si="3"/>
        <v>Insurance1</v>
      </c>
      <c r="C48" s="55">
        <f t="shared" si="4"/>
        <v>1</v>
      </c>
      <c r="D48" s="78">
        <v>1</v>
      </c>
      <c r="E48" s="78" t="s">
        <v>324</v>
      </c>
      <c r="F48" s="79" t="s">
        <v>76</v>
      </c>
      <c r="G48" s="80" t="s">
        <v>493</v>
      </c>
      <c r="H48" s="81" t="s">
        <v>450</v>
      </c>
      <c r="I48" s="81" t="s">
        <v>144</v>
      </c>
      <c r="J48" s="78" t="s">
        <v>4</v>
      </c>
      <c r="K48" s="78"/>
      <c r="L48" s="78" t="s">
        <v>3</v>
      </c>
    </row>
    <row r="49" spans="1:12" s="79" customFormat="1" x14ac:dyDescent="0.2">
      <c r="A49" s="32" t="str">
        <f t="shared" si="2"/>
        <v>InsuranceinsuranceAmount</v>
      </c>
      <c r="B49" s="32" t="str">
        <f t="shared" si="3"/>
        <v>Insurance2</v>
      </c>
      <c r="C49" s="55">
        <f t="shared" si="4"/>
        <v>2</v>
      </c>
      <c r="D49" s="78">
        <v>1</v>
      </c>
      <c r="E49" s="78" t="s">
        <v>324</v>
      </c>
      <c r="F49" s="79" t="s">
        <v>76</v>
      </c>
      <c r="G49" s="80" t="s">
        <v>494</v>
      </c>
      <c r="H49" s="81" t="s">
        <v>16</v>
      </c>
      <c r="I49" s="81" t="s">
        <v>145</v>
      </c>
      <c r="J49" s="78" t="s">
        <v>4</v>
      </c>
      <c r="K49" s="78"/>
      <c r="L49" s="78" t="s">
        <v>3</v>
      </c>
    </row>
    <row r="50" spans="1:12" s="79" customFormat="1" x14ac:dyDescent="0.2">
      <c r="A50" s="32" t="str">
        <f t="shared" si="2"/>
        <v>Item</v>
      </c>
      <c r="B50" s="32" t="str">
        <f t="shared" si="3"/>
        <v>Item0</v>
      </c>
      <c r="C50" s="55">
        <f t="shared" si="4"/>
        <v>0</v>
      </c>
      <c r="D50" s="78">
        <v>0</v>
      </c>
      <c r="E50" s="78" t="s">
        <v>324</v>
      </c>
      <c r="F50" s="79" t="s">
        <v>447</v>
      </c>
      <c r="G50" s="80"/>
      <c r="H50" s="81" t="s">
        <v>3</v>
      </c>
      <c r="I50" s="81" t="s">
        <v>24</v>
      </c>
      <c r="J50" s="78" t="s">
        <v>4</v>
      </c>
      <c r="K50" s="78"/>
      <c r="L50" s="78" t="s">
        <v>5</v>
      </c>
    </row>
    <row r="51" spans="1:12" s="79" customFormat="1" x14ac:dyDescent="0.2">
      <c r="A51" s="32" t="str">
        <f t="shared" si="2"/>
        <v>ItembatchNumber</v>
      </c>
      <c r="B51" s="32" t="str">
        <f t="shared" si="3"/>
        <v>Item1</v>
      </c>
      <c r="C51" s="55">
        <f t="shared" si="4"/>
        <v>1</v>
      </c>
      <c r="D51" s="78">
        <v>1</v>
      </c>
      <c r="E51" s="78" t="s">
        <v>324</v>
      </c>
      <c r="F51" s="79" t="s">
        <v>447</v>
      </c>
      <c r="G51" s="80" t="s">
        <v>495</v>
      </c>
      <c r="H51" s="81" t="s">
        <v>3</v>
      </c>
      <c r="I51" s="81" t="s">
        <v>26</v>
      </c>
      <c r="J51" s="78" t="s">
        <v>8</v>
      </c>
      <c r="K51" s="78" t="s">
        <v>3</v>
      </c>
      <c r="L51" s="78" t="s">
        <v>3</v>
      </c>
    </row>
    <row r="52" spans="1:12" s="79" customFormat="1" x14ac:dyDescent="0.2">
      <c r="A52" s="32" t="str">
        <f t="shared" si="2"/>
        <v>Itemdimensions</v>
      </c>
      <c r="B52" s="32" t="str">
        <f t="shared" si="3"/>
        <v>Item2</v>
      </c>
      <c r="C52" s="55">
        <f t="shared" si="4"/>
        <v>2</v>
      </c>
      <c r="D52" s="78">
        <v>1</v>
      </c>
      <c r="E52" s="78" t="s">
        <v>324</v>
      </c>
      <c r="F52" s="79" t="s">
        <v>447</v>
      </c>
      <c r="G52" s="80" t="s">
        <v>496</v>
      </c>
      <c r="H52" s="81" t="s">
        <v>19</v>
      </c>
      <c r="I52" s="81" t="s">
        <v>223</v>
      </c>
      <c r="J52" s="78" t="s">
        <v>4</v>
      </c>
      <c r="K52" s="78"/>
      <c r="L52" s="78"/>
    </row>
    <row r="53" spans="1:12" s="79" customFormat="1" x14ac:dyDescent="0.2">
      <c r="A53" s="32" t="str">
        <f t="shared" si="2"/>
        <v>Itemevent</v>
      </c>
      <c r="B53" s="32" t="str">
        <f t="shared" si="3"/>
        <v>Item3</v>
      </c>
      <c r="C53" s="55">
        <f t="shared" si="4"/>
        <v>3</v>
      </c>
      <c r="D53" s="78">
        <v>1</v>
      </c>
      <c r="E53" s="78" t="s">
        <v>324</v>
      </c>
      <c r="F53" s="79" t="s">
        <v>447</v>
      </c>
      <c r="G53" s="80" t="s">
        <v>475</v>
      </c>
      <c r="H53" s="81" t="s">
        <v>34</v>
      </c>
      <c r="I53" s="81" t="s">
        <v>35</v>
      </c>
      <c r="J53" s="78" t="s">
        <v>4</v>
      </c>
      <c r="K53" s="78"/>
      <c r="L53" s="78" t="s">
        <v>5</v>
      </c>
    </row>
    <row r="54" spans="1:12" s="79" customFormat="1" x14ac:dyDescent="0.2">
      <c r="A54" s="32" t="str">
        <f t="shared" si="2"/>
        <v>ItemisInPiece</v>
      </c>
      <c r="B54" s="32" t="str">
        <f t="shared" si="3"/>
        <v>Item4</v>
      </c>
      <c r="C54" s="55">
        <f t="shared" si="4"/>
        <v>4</v>
      </c>
      <c r="D54" s="78">
        <v>1</v>
      </c>
      <c r="E54" s="78" t="s">
        <v>324</v>
      </c>
      <c r="F54" s="79" t="s">
        <v>447</v>
      </c>
      <c r="G54" s="80" t="s">
        <v>497</v>
      </c>
      <c r="H54" s="81" t="s">
        <v>334</v>
      </c>
      <c r="I54" s="81" t="s">
        <v>220</v>
      </c>
      <c r="J54" s="78" t="s">
        <v>4</v>
      </c>
      <c r="K54" s="78"/>
      <c r="L54" s="78"/>
    </row>
    <row r="55" spans="1:12" s="79" customFormat="1" x14ac:dyDescent="0.2">
      <c r="A55" s="32" t="str">
        <f t="shared" si="2"/>
        <v>ItemlotNumber</v>
      </c>
      <c r="B55" s="32" t="str">
        <f t="shared" si="3"/>
        <v>Item5</v>
      </c>
      <c r="C55" s="55">
        <f t="shared" si="4"/>
        <v>5</v>
      </c>
      <c r="D55" s="78">
        <v>1</v>
      </c>
      <c r="E55" s="78" t="s">
        <v>324</v>
      </c>
      <c r="F55" s="79" t="s">
        <v>447</v>
      </c>
      <c r="G55" s="80" t="s">
        <v>498</v>
      </c>
      <c r="H55" s="81" t="s">
        <v>3</v>
      </c>
      <c r="I55" s="81" t="s">
        <v>27</v>
      </c>
      <c r="J55" s="78" t="s">
        <v>8</v>
      </c>
      <c r="K55" s="78" t="s">
        <v>3</v>
      </c>
      <c r="L55" s="78" t="s">
        <v>3</v>
      </c>
    </row>
    <row r="56" spans="1:12" s="79" customFormat="1" x14ac:dyDescent="0.2">
      <c r="A56" s="32" t="str">
        <f t="shared" si="2"/>
        <v>ItemotherIdentifier</v>
      </c>
      <c r="B56" s="32" t="str">
        <f t="shared" si="3"/>
        <v>Item6</v>
      </c>
      <c r="C56" s="55">
        <f t="shared" si="4"/>
        <v>6</v>
      </c>
      <c r="D56" s="78">
        <v>1</v>
      </c>
      <c r="E56" s="78" t="s">
        <v>324</v>
      </c>
      <c r="F56" s="79" t="s">
        <v>447</v>
      </c>
      <c r="G56" s="80" t="s">
        <v>499</v>
      </c>
      <c r="H56" s="81" t="s">
        <v>11</v>
      </c>
      <c r="I56" s="81" t="s">
        <v>25</v>
      </c>
      <c r="J56" s="78" t="s">
        <v>4</v>
      </c>
      <c r="K56" s="78" t="s">
        <v>3</v>
      </c>
      <c r="L56" s="78" t="s">
        <v>5</v>
      </c>
    </row>
    <row r="57" spans="1:12" s="79" customFormat="1" x14ac:dyDescent="0.2">
      <c r="A57" s="32" t="str">
        <f t="shared" si="2"/>
        <v>Itemproduct</v>
      </c>
      <c r="B57" s="32" t="str">
        <f t="shared" si="3"/>
        <v>Item7</v>
      </c>
      <c r="C57" s="55">
        <f t="shared" si="4"/>
        <v>7</v>
      </c>
      <c r="D57" s="78">
        <v>1</v>
      </c>
      <c r="E57" s="78" t="s">
        <v>324</v>
      </c>
      <c r="F57" s="79" t="s">
        <v>447</v>
      </c>
      <c r="G57" s="80" t="s">
        <v>500</v>
      </c>
      <c r="H57" s="81" t="s">
        <v>33</v>
      </c>
      <c r="I57" s="81" t="s">
        <v>221</v>
      </c>
      <c r="J57" s="78" t="s">
        <v>4</v>
      </c>
      <c r="K57" s="78" t="s">
        <v>68</v>
      </c>
      <c r="L57" s="78"/>
    </row>
    <row r="58" spans="1:12" s="79" customFormat="1" x14ac:dyDescent="0.2">
      <c r="A58" s="32" t="str">
        <f t="shared" si="2"/>
        <v>ItemproductExpiryDate</v>
      </c>
      <c r="B58" s="32" t="str">
        <f t="shared" si="3"/>
        <v>Item8</v>
      </c>
      <c r="C58" s="55">
        <f t="shared" si="4"/>
        <v>8</v>
      </c>
      <c r="D58" s="78">
        <v>1</v>
      </c>
      <c r="E58" s="78" t="s">
        <v>324</v>
      </c>
      <c r="F58" s="79" t="s">
        <v>447</v>
      </c>
      <c r="G58" s="80" t="s">
        <v>501</v>
      </c>
      <c r="H58" s="81" t="s">
        <v>3</v>
      </c>
      <c r="I58" s="81" t="s">
        <v>30</v>
      </c>
      <c r="J58" s="78" t="s">
        <v>28</v>
      </c>
      <c r="K58" s="78" t="s">
        <v>3</v>
      </c>
      <c r="L58" s="78" t="s">
        <v>3</v>
      </c>
    </row>
    <row r="59" spans="1:12" s="79" customFormat="1" x14ac:dyDescent="0.2">
      <c r="A59" s="32" t="str">
        <f t="shared" si="2"/>
        <v>ItemproductionCountry</v>
      </c>
      <c r="B59" s="32" t="str">
        <f t="shared" si="3"/>
        <v>Item9</v>
      </c>
      <c r="C59" s="55">
        <f t="shared" si="4"/>
        <v>9</v>
      </c>
      <c r="D59" s="78">
        <v>1</v>
      </c>
      <c r="E59" s="78" t="s">
        <v>324</v>
      </c>
      <c r="F59" s="79" t="s">
        <v>447</v>
      </c>
      <c r="G59" s="80" t="s">
        <v>502</v>
      </c>
      <c r="H59" s="81" t="s">
        <v>100</v>
      </c>
      <c r="I59" s="81" t="s">
        <v>31</v>
      </c>
      <c r="J59" s="78" t="s">
        <v>4</v>
      </c>
      <c r="K59" s="78"/>
      <c r="L59" s="78"/>
    </row>
    <row r="60" spans="1:12" s="79" customFormat="1" x14ac:dyDescent="0.2">
      <c r="A60" s="32" t="str">
        <f t="shared" si="2"/>
        <v>ItemproductionDate</v>
      </c>
      <c r="B60" s="32" t="str">
        <f t="shared" si="3"/>
        <v>Item10</v>
      </c>
      <c r="C60" s="55">
        <f t="shared" si="4"/>
        <v>10</v>
      </c>
      <c r="D60" s="78">
        <v>1</v>
      </c>
      <c r="E60" s="78" t="s">
        <v>324</v>
      </c>
      <c r="F60" s="79" t="s">
        <v>447</v>
      </c>
      <c r="G60" s="80" t="s">
        <v>503</v>
      </c>
      <c r="H60" s="81" t="s">
        <v>3</v>
      </c>
      <c r="I60" s="81" t="s">
        <v>29</v>
      </c>
      <c r="J60" s="78" t="s">
        <v>28</v>
      </c>
      <c r="K60" s="78" t="s">
        <v>3</v>
      </c>
      <c r="L60" s="78" t="s">
        <v>3</v>
      </c>
    </row>
    <row r="61" spans="1:12" s="79" customFormat="1" x14ac:dyDescent="0.2">
      <c r="A61" s="32" t="str">
        <f t="shared" si="2"/>
        <v>ItemquantityForUnitPrice</v>
      </c>
      <c r="B61" s="32" t="str">
        <f t="shared" si="3"/>
        <v>Item11</v>
      </c>
      <c r="C61" s="55">
        <f t="shared" si="4"/>
        <v>11</v>
      </c>
      <c r="D61" s="78">
        <v>1</v>
      </c>
      <c r="E61" s="78" t="s">
        <v>324</v>
      </c>
      <c r="F61" s="79" t="s">
        <v>447</v>
      </c>
      <c r="G61" s="80" t="s">
        <v>504</v>
      </c>
      <c r="H61" s="81" t="s">
        <v>3</v>
      </c>
      <c r="I61" s="81" t="s">
        <v>23</v>
      </c>
      <c r="J61" s="78" t="s">
        <v>22</v>
      </c>
      <c r="K61" s="78"/>
      <c r="L61" s="78"/>
    </row>
    <row r="62" spans="1:12" s="79" customFormat="1" x14ac:dyDescent="0.2">
      <c r="A62" s="32" t="str">
        <f t="shared" si="2"/>
        <v>ItemtargetCountry</v>
      </c>
      <c r="B62" s="32" t="str">
        <f t="shared" si="3"/>
        <v>Item12</v>
      </c>
      <c r="C62" s="55">
        <f t="shared" si="4"/>
        <v>12</v>
      </c>
      <c r="D62" s="78">
        <v>1</v>
      </c>
      <c r="E62" s="78" t="s">
        <v>324</v>
      </c>
      <c r="F62" s="79" t="s">
        <v>447</v>
      </c>
      <c r="G62" s="80" t="s">
        <v>505</v>
      </c>
      <c r="H62" s="81" t="s">
        <v>100</v>
      </c>
      <c r="I62" s="81" t="s">
        <v>32</v>
      </c>
      <c r="J62" s="78" t="s">
        <v>4</v>
      </c>
      <c r="K62" s="78"/>
      <c r="L62" s="78"/>
    </row>
    <row r="63" spans="1:12" s="79" customFormat="1" x14ac:dyDescent="0.2">
      <c r="A63" s="32" t="str">
        <f t="shared" si="2"/>
        <v>ItemunitPrice</v>
      </c>
      <c r="B63" s="32" t="str">
        <f t="shared" si="3"/>
        <v>Item13</v>
      </c>
      <c r="C63" s="55">
        <f t="shared" si="4"/>
        <v>13</v>
      </c>
      <c r="D63" s="78">
        <v>1</v>
      </c>
      <c r="E63" s="78" t="s">
        <v>324</v>
      </c>
      <c r="F63" s="79" t="s">
        <v>447</v>
      </c>
      <c r="G63" s="80" t="s">
        <v>506</v>
      </c>
      <c r="H63" s="81" t="s">
        <v>16</v>
      </c>
      <c r="I63" s="81" t="s">
        <v>21</v>
      </c>
      <c r="J63" s="78" t="s">
        <v>4</v>
      </c>
      <c r="K63" s="78"/>
      <c r="L63" s="78"/>
    </row>
    <row r="64" spans="1:12" s="79" customFormat="1" x14ac:dyDescent="0.2">
      <c r="A64" s="32" t="str">
        <f t="shared" si="2"/>
        <v>Itemweight</v>
      </c>
      <c r="B64" s="32" t="str">
        <f t="shared" si="3"/>
        <v>Item14</v>
      </c>
      <c r="C64" s="55">
        <f t="shared" si="4"/>
        <v>14</v>
      </c>
      <c r="D64" s="78">
        <v>1</v>
      </c>
      <c r="E64" s="78" t="s">
        <v>324</v>
      </c>
      <c r="F64" s="79" t="s">
        <v>447</v>
      </c>
      <c r="G64" s="80" t="s">
        <v>507</v>
      </c>
      <c r="H64" s="81" t="s">
        <v>16</v>
      </c>
      <c r="I64" s="81" t="s">
        <v>222</v>
      </c>
      <c r="J64" s="78" t="s">
        <v>4</v>
      </c>
      <c r="K64" s="78"/>
      <c r="L64" s="78"/>
    </row>
    <row r="65" spans="1:12" s="79" customFormat="1" x14ac:dyDescent="0.2">
      <c r="A65" s="32" t="str">
        <f t="shared" si="2"/>
        <v>PackagingType</v>
      </c>
      <c r="B65" s="32" t="str">
        <f t="shared" si="3"/>
        <v>PackagingType0</v>
      </c>
      <c r="C65" s="55">
        <f t="shared" si="4"/>
        <v>0</v>
      </c>
      <c r="D65" s="78">
        <v>0</v>
      </c>
      <c r="E65" s="78" t="s">
        <v>324</v>
      </c>
      <c r="F65" s="79" t="s">
        <v>44</v>
      </c>
      <c r="G65" s="80"/>
      <c r="H65" s="81" t="s">
        <v>3</v>
      </c>
      <c r="I65" s="81" t="s">
        <v>45</v>
      </c>
      <c r="J65" s="78" t="s">
        <v>4</v>
      </c>
      <c r="K65" s="78"/>
      <c r="L65" s="78"/>
    </row>
    <row r="66" spans="1:12" s="79" customFormat="1" x14ac:dyDescent="0.2">
      <c r="A66" s="32" t="str">
        <f t="shared" si="2"/>
        <v>PackagingTypecode</v>
      </c>
      <c r="B66" s="32" t="str">
        <f t="shared" si="3"/>
        <v>PackagingType1</v>
      </c>
      <c r="C66" s="55">
        <f t="shared" si="4"/>
        <v>1</v>
      </c>
      <c r="D66" s="78">
        <v>1</v>
      </c>
      <c r="E66" s="78" t="s">
        <v>324</v>
      </c>
      <c r="F66" s="79" t="s">
        <v>44</v>
      </c>
      <c r="G66" s="80" t="s">
        <v>518</v>
      </c>
      <c r="H66" s="81" t="s">
        <v>3</v>
      </c>
      <c r="I66" s="81" t="s">
        <v>204</v>
      </c>
      <c r="J66" s="78" t="s">
        <v>8</v>
      </c>
      <c r="K66" s="78"/>
      <c r="L66" s="78" t="s">
        <v>3</v>
      </c>
    </row>
    <row r="67" spans="1:12" s="28" customFormat="1" x14ac:dyDescent="0.2">
      <c r="A67" s="32" t="str">
        <f t="shared" si="2"/>
        <v>PackagingTypedescription</v>
      </c>
      <c r="B67" s="32" t="str">
        <f t="shared" si="3"/>
        <v>PackagingType2</v>
      </c>
      <c r="C67" s="55">
        <f t="shared" si="4"/>
        <v>2</v>
      </c>
      <c r="D67" s="78">
        <v>1</v>
      </c>
      <c r="E67" s="78" t="s">
        <v>324</v>
      </c>
      <c r="F67" s="79" t="s">
        <v>44</v>
      </c>
      <c r="G67" s="80" t="s">
        <v>519</v>
      </c>
      <c r="H67" s="81" t="s">
        <v>3</v>
      </c>
      <c r="I67" s="81" t="s">
        <v>46</v>
      </c>
      <c r="J67" s="78" t="s">
        <v>8</v>
      </c>
      <c r="K67" s="78"/>
      <c r="L67" s="78" t="s">
        <v>3</v>
      </c>
    </row>
    <row r="68" spans="1:12" s="28" customFormat="1" x14ac:dyDescent="0.2">
      <c r="A68" s="32" t="str">
        <f t="shared" si="2"/>
        <v>Piece</v>
      </c>
      <c r="B68" s="32" t="str">
        <f t="shared" si="3"/>
        <v>Piece0</v>
      </c>
      <c r="C68" s="55">
        <f t="shared" si="4"/>
        <v>0</v>
      </c>
      <c r="D68" s="78">
        <v>0</v>
      </c>
      <c r="E68" s="78" t="s">
        <v>324</v>
      </c>
      <c r="F68" s="79" t="s">
        <v>334</v>
      </c>
      <c r="G68" s="80"/>
      <c r="H68" s="81" t="s">
        <v>3</v>
      </c>
      <c r="I68" s="81" t="s">
        <v>36</v>
      </c>
      <c r="J68" s="78" t="s">
        <v>4</v>
      </c>
      <c r="K68" s="78"/>
      <c r="L68" s="78" t="s">
        <v>5</v>
      </c>
    </row>
    <row r="69" spans="1:12" s="79" customFormat="1" x14ac:dyDescent="0.2">
      <c r="A69" s="32" t="str">
        <f t="shared" ref="A69:A132" si="5">F69&amp;G69</f>
        <v>PieceadditionalSecurityInfo</v>
      </c>
      <c r="B69" s="32" t="str">
        <f t="shared" ref="B69:B132" si="6">F69&amp;C69</f>
        <v>Piece1</v>
      </c>
      <c r="C69" s="55">
        <f t="shared" ref="C69:C132" si="7">IF(D69=0,0,C68+1)</f>
        <v>1</v>
      </c>
      <c r="D69" s="78">
        <v>1</v>
      </c>
      <c r="E69" s="78" t="s">
        <v>324</v>
      </c>
      <c r="F69" s="79" t="s">
        <v>334</v>
      </c>
      <c r="G69" s="80" t="s">
        <v>520</v>
      </c>
      <c r="H69" s="81" t="s">
        <v>3</v>
      </c>
      <c r="I69" s="81" t="s">
        <v>179</v>
      </c>
      <c r="J69" s="78" t="s">
        <v>8</v>
      </c>
      <c r="K69" s="78"/>
      <c r="L69" s="78" t="s">
        <v>5</v>
      </c>
    </row>
    <row r="70" spans="1:12" s="28" customFormat="1" x14ac:dyDescent="0.2">
      <c r="A70" s="32" t="str">
        <f t="shared" si="5"/>
        <v>Piececoload</v>
      </c>
      <c r="B70" s="32" t="str">
        <f t="shared" si="6"/>
        <v>Piece2</v>
      </c>
      <c r="C70" s="55">
        <f t="shared" si="7"/>
        <v>2</v>
      </c>
      <c r="D70" s="78">
        <v>1</v>
      </c>
      <c r="E70" s="78" t="s">
        <v>324</v>
      </c>
      <c r="F70" s="79" t="s">
        <v>334</v>
      </c>
      <c r="G70" s="80" t="s">
        <v>521</v>
      </c>
      <c r="H70" s="81" t="s">
        <v>3</v>
      </c>
      <c r="I70" s="81" t="s">
        <v>236</v>
      </c>
      <c r="J70" s="78" t="s">
        <v>235</v>
      </c>
      <c r="K70" s="78"/>
      <c r="L70" s="78"/>
    </row>
    <row r="71" spans="1:12" s="28" customFormat="1" x14ac:dyDescent="0.2">
      <c r="A71" s="32" t="str">
        <f t="shared" si="5"/>
        <v>PiececontainedPiece</v>
      </c>
      <c r="B71" s="32" t="str">
        <f t="shared" si="6"/>
        <v>Piece3</v>
      </c>
      <c r="C71" s="55">
        <f t="shared" si="7"/>
        <v>3</v>
      </c>
      <c r="D71" s="78">
        <v>1</v>
      </c>
      <c r="E71" s="78" t="s">
        <v>324</v>
      </c>
      <c r="F71" s="79" t="s">
        <v>334</v>
      </c>
      <c r="G71" s="80" t="s">
        <v>522</v>
      </c>
      <c r="H71" s="81" t="s">
        <v>334</v>
      </c>
      <c r="I71" s="81" t="s">
        <v>54</v>
      </c>
      <c r="J71" s="78" t="s">
        <v>4</v>
      </c>
      <c r="K71" s="78" t="s">
        <v>3</v>
      </c>
      <c r="L71" s="78" t="s">
        <v>5</v>
      </c>
    </row>
    <row r="72" spans="1:12" s="28" customFormat="1" x14ac:dyDescent="0.2">
      <c r="A72" s="32" t="str">
        <f t="shared" si="5"/>
        <v>PiececustomsInfo</v>
      </c>
      <c r="B72" s="32" t="str">
        <f t="shared" si="6"/>
        <v>Piece4</v>
      </c>
      <c r="C72" s="55">
        <f t="shared" si="7"/>
        <v>4</v>
      </c>
      <c r="D72" s="78">
        <v>1</v>
      </c>
      <c r="E72" s="78" t="s">
        <v>324</v>
      </c>
      <c r="F72" s="79" t="s">
        <v>334</v>
      </c>
      <c r="G72" s="80" t="s">
        <v>523</v>
      </c>
      <c r="H72" s="81" t="s">
        <v>237</v>
      </c>
      <c r="I72" s="81" t="s">
        <v>52</v>
      </c>
      <c r="J72" s="78" t="s">
        <v>4</v>
      </c>
      <c r="K72" s="78"/>
      <c r="L72" s="78" t="s">
        <v>5</v>
      </c>
    </row>
    <row r="73" spans="1:12" s="79" customFormat="1" x14ac:dyDescent="0.2">
      <c r="A73" s="32" t="str">
        <f t="shared" si="5"/>
        <v>Piecedimensions</v>
      </c>
      <c r="B73" s="32" t="str">
        <f t="shared" si="6"/>
        <v>Piece5</v>
      </c>
      <c r="C73" s="55">
        <f t="shared" si="7"/>
        <v>5</v>
      </c>
      <c r="D73" s="78">
        <v>1</v>
      </c>
      <c r="E73" s="78" t="s">
        <v>324</v>
      </c>
      <c r="F73" s="79" t="s">
        <v>334</v>
      </c>
      <c r="G73" s="80" t="s">
        <v>496</v>
      </c>
      <c r="H73" s="81" t="s">
        <v>19</v>
      </c>
      <c r="I73" s="81" t="s">
        <v>43</v>
      </c>
      <c r="J73" s="78" t="s">
        <v>4</v>
      </c>
      <c r="K73" s="78" t="s">
        <v>3</v>
      </c>
      <c r="L73" s="78" t="s">
        <v>3</v>
      </c>
    </row>
    <row r="74" spans="1:12" s="79" customFormat="1" x14ac:dyDescent="0.2">
      <c r="A74" s="32" t="str">
        <f t="shared" si="5"/>
        <v>PiecedangerousGoods</v>
      </c>
      <c r="B74" s="32" t="str">
        <f t="shared" si="6"/>
        <v>Piece6</v>
      </c>
      <c r="C74" s="55">
        <f t="shared" si="7"/>
        <v>6</v>
      </c>
      <c r="D74" s="78">
        <v>1</v>
      </c>
      <c r="E74" s="78" t="s">
        <v>324</v>
      </c>
      <c r="F74" s="79" t="s">
        <v>334</v>
      </c>
      <c r="G74" s="80" t="s">
        <v>510</v>
      </c>
      <c r="H74" s="81" t="s">
        <v>252</v>
      </c>
      <c r="I74" s="81" t="s">
        <v>798</v>
      </c>
      <c r="J74" s="78" t="s">
        <v>4</v>
      </c>
      <c r="K74" s="78"/>
      <c r="L74" s="78"/>
    </row>
    <row r="75" spans="1:12" s="79" customFormat="1" x14ac:dyDescent="0.2">
      <c r="A75" s="32" t="str">
        <f t="shared" si="5"/>
        <v>Pieceevent</v>
      </c>
      <c r="B75" s="32" t="str">
        <f t="shared" si="6"/>
        <v>Piece7</v>
      </c>
      <c r="C75" s="55">
        <f t="shared" si="7"/>
        <v>7</v>
      </c>
      <c r="D75" s="78">
        <v>1</v>
      </c>
      <c r="E75" s="78" t="s">
        <v>324</v>
      </c>
      <c r="F75" s="79" t="s">
        <v>334</v>
      </c>
      <c r="G75" s="80" t="s">
        <v>475</v>
      </c>
      <c r="H75" s="81" t="s">
        <v>34</v>
      </c>
      <c r="I75" s="81" t="s">
        <v>238</v>
      </c>
      <c r="J75" s="78" t="s">
        <v>4</v>
      </c>
      <c r="K75" s="78"/>
      <c r="L75" s="78" t="s">
        <v>5</v>
      </c>
    </row>
    <row r="76" spans="1:12" s="79" customFormat="1" x14ac:dyDescent="0.2">
      <c r="A76" s="32" t="str">
        <f t="shared" si="5"/>
        <v>PieceexternalReference</v>
      </c>
      <c r="B76" s="32" t="str">
        <f t="shared" si="6"/>
        <v>Piece8</v>
      </c>
      <c r="C76" s="55">
        <f t="shared" si="7"/>
        <v>8</v>
      </c>
      <c r="D76" s="78">
        <v>1</v>
      </c>
      <c r="E76" s="78" t="s">
        <v>324</v>
      </c>
      <c r="F76" s="79" t="s">
        <v>334</v>
      </c>
      <c r="G76" s="80" t="s">
        <v>524</v>
      </c>
      <c r="H76" s="81" t="s">
        <v>56</v>
      </c>
      <c r="I76" s="81" t="s">
        <v>57</v>
      </c>
      <c r="J76" s="78" t="s">
        <v>4</v>
      </c>
      <c r="K76" s="78" t="s">
        <v>3</v>
      </c>
      <c r="L76" s="78" t="s">
        <v>5</v>
      </c>
    </row>
    <row r="77" spans="1:12" s="79" customFormat="1" x14ac:dyDescent="0.2">
      <c r="A77" s="32" t="str">
        <f t="shared" si="5"/>
        <v>PiecegoodsDescription</v>
      </c>
      <c r="B77" s="32" t="str">
        <f t="shared" si="6"/>
        <v>Piece9</v>
      </c>
      <c r="C77" s="55">
        <f t="shared" si="7"/>
        <v>9</v>
      </c>
      <c r="D77" s="78">
        <v>1</v>
      </c>
      <c r="E77" s="78" t="s">
        <v>324</v>
      </c>
      <c r="F77" s="79" t="s">
        <v>334</v>
      </c>
      <c r="G77" s="80" t="s">
        <v>525</v>
      </c>
      <c r="H77" s="81" t="s">
        <v>3</v>
      </c>
      <c r="I77" s="81" t="s">
        <v>39</v>
      </c>
      <c r="J77" s="78" t="s">
        <v>8</v>
      </c>
      <c r="K77" s="78" t="s">
        <v>68</v>
      </c>
      <c r="L77" s="78" t="s">
        <v>3</v>
      </c>
    </row>
    <row r="78" spans="1:12" s="27" customFormat="1" x14ac:dyDescent="0.2">
      <c r="A78" s="32" t="str">
        <f t="shared" si="5"/>
        <v>PiecegrossWeight</v>
      </c>
      <c r="B78" s="32" t="str">
        <f t="shared" si="6"/>
        <v>Piece10</v>
      </c>
      <c r="C78" s="55">
        <f t="shared" si="7"/>
        <v>10</v>
      </c>
      <c r="D78" s="78">
        <v>1</v>
      </c>
      <c r="E78" s="78" t="s">
        <v>324</v>
      </c>
      <c r="F78" s="79" t="s">
        <v>334</v>
      </c>
      <c r="G78" s="80" t="s">
        <v>526</v>
      </c>
      <c r="H78" s="81" t="s">
        <v>16</v>
      </c>
      <c r="I78" s="81" t="s">
        <v>40</v>
      </c>
      <c r="J78" s="78" t="s">
        <v>4</v>
      </c>
      <c r="K78" s="78" t="s">
        <v>68</v>
      </c>
      <c r="L78" s="78" t="s">
        <v>3</v>
      </c>
    </row>
    <row r="79" spans="1:12" s="27" customFormat="1" x14ac:dyDescent="0.2">
      <c r="A79" s="32" t="str">
        <f t="shared" si="5"/>
        <v>PieceloadType</v>
      </c>
      <c r="B79" s="32" t="str">
        <f t="shared" si="6"/>
        <v>Piece11</v>
      </c>
      <c r="C79" s="55">
        <f t="shared" si="7"/>
        <v>11</v>
      </c>
      <c r="D79" s="78">
        <v>1</v>
      </c>
      <c r="E79" s="78" t="s">
        <v>324</v>
      </c>
      <c r="F79" s="79" t="s">
        <v>334</v>
      </c>
      <c r="G79" s="80" t="s">
        <v>527</v>
      </c>
      <c r="H79" s="81" t="s">
        <v>3</v>
      </c>
      <c r="I79" s="81" t="s">
        <v>335</v>
      </c>
      <c r="J79" s="78" t="s">
        <v>8</v>
      </c>
      <c r="K79" s="78"/>
      <c r="L79" s="78"/>
    </row>
    <row r="80" spans="1:12" s="79" customFormat="1" x14ac:dyDescent="0.2">
      <c r="A80" s="32" t="str">
        <f t="shared" si="5"/>
        <v>PieceotherIdentifier</v>
      </c>
      <c r="B80" s="32" t="str">
        <f t="shared" si="6"/>
        <v>Piece12</v>
      </c>
      <c r="C80" s="55">
        <f t="shared" si="7"/>
        <v>12</v>
      </c>
      <c r="D80" s="78">
        <v>1</v>
      </c>
      <c r="E80" s="78" t="s">
        <v>324</v>
      </c>
      <c r="F80" s="79" t="s">
        <v>334</v>
      </c>
      <c r="G80" s="80" t="s">
        <v>499</v>
      </c>
      <c r="H80" s="81" t="s">
        <v>11</v>
      </c>
      <c r="I80" s="81" t="s">
        <v>38</v>
      </c>
      <c r="J80" s="78" t="s">
        <v>4</v>
      </c>
      <c r="K80" s="78"/>
      <c r="L80" s="78" t="s">
        <v>5</v>
      </c>
    </row>
    <row r="81" spans="1:12" s="27" customFormat="1" x14ac:dyDescent="0.2">
      <c r="A81" s="32" t="str">
        <f t="shared" si="5"/>
        <v>PieceotherParty</v>
      </c>
      <c r="B81" s="32" t="str">
        <f t="shared" si="6"/>
        <v>Piece13</v>
      </c>
      <c r="C81" s="55">
        <f t="shared" si="7"/>
        <v>13</v>
      </c>
      <c r="D81" s="78">
        <v>1</v>
      </c>
      <c r="E81" s="78" t="s">
        <v>324</v>
      </c>
      <c r="F81" s="79" t="s">
        <v>334</v>
      </c>
      <c r="G81" s="80" t="s">
        <v>528</v>
      </c>
      <c r="H81" s="81" t="s">
        <v>450</v>
      </c>
      <c r="I81" s="81" t="s">
        <v>229</v>
      </c>
      <c r="J81" s="78" t="s">
        <v>4</v>
      </c>
      <c r="K81" s="78"/>
      <c r="L81" s="78" t="s">
        <v>5</v>
      </c>
    </row>
    <row r="82" spans="1:12" s="27" customFormat="1" x14ac:dyDescent="0.2">
      <c r="A82" s="32" t="str">
        <f t="shared" si="5"/>
        <v>PiecepackagingType</v>
      </c>
      <c r="B82" s="32" t="str">
        <f t="shared" si="6"/>
        <v>Piece14</v>
      </c>
      <c r="C82" s="55">
        <f t="shared" si="7"/>
        <v>14</v>
      </c>
      <c r="D82" s="78">
        <v>1</v>
      </c>
      <c r="E82" s="78" t="s">
        <v>324</v>
      </c>
      <c r="F82" s="79" t="s">
        <v>334</v>
      </c>
      <c r="G82" s="80" t="s">
        <v>529</v>
      </c>
      <c r="H82" s="81" t="s">
        <v>44</v>
      </c>
      <c r="I82" s="81" t="s">
        <v>45</v>
      </c>
      <c r="J82" s="78" t="s">
        <v>4</v>
      </c>
      <c r="K82" s="78"/>
      <c r="L82" s="78"/>
    </row>
    <row r="83" spans="1:12" s="27" customFormat="1" x14ac:dyDescent="0.2">
      <c r="A83" s="32" t="str">
        <f t="shared" si="5"/>
        <v>Pieceproduct</v>
      </c>
      <c r="B83" s="32" t="str">
        <f t="shared" si="6"/>
        <v>Piece15</v>
      </c>
      <c r="C83" s="55">
        <f t="shared" si="7"/>
        <v>15</v>
      </c>
      <c r="D83" s="78">
        <v>1</v>
      </c>
      <c r="E83" s="78" t="s">
        <v>324</v>
      </c>
      <c r="F83" s="79" t="s">
        <v>334</v>
      </c>
      <c r="G83" s="80" t="s">
        <v>500</v>
      </c>
      <c r="H83" s="81" t="s">
        <v>33</v>
      </c>
      <c r="I83" s="81" t="s">
        <v>234</v>
      </c>
      <c r="J83" s="78" t="s">
        <v>4</v>
      </c>
      <c r="K83" s="78" t="s">
        <v>3</v>
      </c>
      <c r="L83" s="78" t="s">
        <v>5</v>
      </c>
    </row>
    <row r="84" spans="1:12" s="79" customFormat="1" x14ac:dyDescent="0.2">
      <c r="A84" s="32" t="str">
        <f t="shared" si="5"/>
        <v>PieceproductionCountry</v>
      </c>
      <c r="B84" s="32" t="str">
        <f t="shared" si="6"/>
        <v>Piece16</v>
      </c>
      <c r="C84" s="55">
        <f t="shared" si="7"/>
        <v>16</v>
      </c>
      <c r="D84" s="78">
        <v>1</v>
      </c>
      <c r="E84" s="78" t="s">
        <v>324</v>
      </c>
      <c r="F84" s="79" t="s">
        <v>334</v>
      </c>
      <c r="G84" s="80" t="s">
        <v>502</v>
      </c>
      <c r="H84" s="81" t="s">
        <v>100</v>
      </c>
      <c r="I84" s="81" t="s">
        <v>227</v>
      </c>
      <c r="J84" s="78" t="s">
        <v>4</v>
      </c>
      <c r="K84" s="78" t="s">
        <v>3</v>
      </c>
      <c r="L84" s="78" t="s">
        <v>5</v>
      </c>
    </row>
    <row r="85" spans="1:12" s="79" customFormat="1" x14ac:dyDescent="0.2">
      <c r="A85" s="32" t="str">
        <f t="shared" si="5"/>
        <v>PiecesecurityStatus</v>
      </c>
      <c r="B85" s="32" t="str">
        <f t="shared" si="6"/>
        <v>Piece17</v>
      </c>
      <c r="C85" s="55">
        <f t="shared" si="7"/>
        <v>17</v>
      </c>
      <c r="D85" s="78">
        <v>1</v>
      </c>
      <c r="E85" s="78" t="s">
        <v>324</v>
      </c>
      <c r="F85" s="79" t="s">
        <v>334</v>
      </c>
      <c r="G85" s="80" t="s">
        <v>530</v>
      </c>
      <c r="H85" s="81" t="s">
        <v>165</v>
      </c>
      <c r="I85" s="81" t="s">
        <v>53</v>
      </c>
      <c r="J85" s="78" t="s">
        <v>4</v>
      </c>
      <c r="K85" s="78"/>
      <c r="L85" s="78"/>
    </row>
    <row r="86" spans="1:12" s="79" customFormat="1" x14ac:dyDescent="0.2">
      <c r="A86" s="32" t="str">
        <f t="shared" si="5"/>
        <v>PieceserviceRequest</v>
      </c>
      <c r="B86" s="32" t="str">
        <f t="shared" si="6"/>
        <v>Piece18</v>
      </c>
      <c r="C86" s="55">
        <f t="shared" si="7"/>
        <v>18</v>
      </c>
      <c r="D86" s="78">
        <v>1</v>
      </c>
      <c r="E86" s="78" t="s">
        <v>324</v>
      </c>
      <c r="F86" s="79" t="s">
        <v>334</v>
      </c>
      <c r="G86" s="80" t="s">
        <v>513</v>
      </c>
      <c r="H86" s="81" t="s">
        <v>155</v>
      </c>
      <c r="I86" s="81" t="s">
        <v>233</v>
      </c>
      <c r="J86" s="78" t="s">
        <v>4</v>
      </c>
      <c r="L86" s="78" t="s">
        <v>5</v>
      </c>
    </row>
    <row r="87" spans="1:12" s="79" customFormat="1" x14ac:dyDescent="0.2">
      <c r="A87" s="32" t="str">
        <f t="shared" si="5"/>
        <v>Pieceshipper</v>
      </c>
      <c r="B87" s="32" t="str">
        <f t="shared" si="6"/>
        <v>Piece19</v>
      </c>
      <c r="C87" s="55">
        <f t="shared" si="7"/>
        <v>19</v>
      </c>
      <c r="D87" s="78">
        <v>1</v>
      </c>
      <c r="E87" s="78" t="s">
        <v>324</v>
      </c>
      <c r="F87" s="79" t="s">
        <v>334</v>
      </c>
      <c r="G87" s="80" t="s">
        <v>479</v>
      </c>
      <c r="H87" s="81" t="s">
        <v>450</v>
      </c>
      <c r="I87" s="81" t="s">
        <v>228</v>
      </c>
      <c r="J87" s="78" t="s">
        <v>4</v>
      </c>
      <c r="K87" s="78"/>
      <c r="L87" s="78" t="s">
        <v>3</v>
      </c>
    </row>
    <row r="88" spans="1:12" s="79" customFormat="1" x14ac:dyDescent="0.2">
      <c r="A88" s="32" t="str">
        <f t="shared" si="5"/>
        <v>PiecesLAC</v>
      </c>
      <c r="B88" s="32" t="str">
        <f t="shared" si="6"/>
        <v>Piece20</v>
      </c>
      <c r="C88" s="55">
        <f t="shared" si="7"/>
        <v>20</v>
      </c>
      <c r="D88" s="78">
        <v>1</v>
      </c>
      <c r="E88" s="78" t="s">
        <v>324</v>
      </c>
      <c r="F88" s="79" t="s">
        <v>334</v>
      </c>
      <c r="G88" s="80" t="s">
        <v>531</v>
      </c>
      <c r="H88" s="81" t="s">
        <v>3</v>
      </c>
      <c r="I88" s="79" t="s">
        <v>47</v>
      </c>
      <c r="J88" s="78" t="s">
        <v>22</v>
      </c>
      <c r="K88" s="78" t="s">
        <v>3</v>
      </c>
      <c r="L88" s="78" t="s">
        <v>3</v>
      </c>
    </row>
    <row r="89" spans="1:12" s="79" customFormat="1" x14ac:dyDescent="0.2">
      <c r="A89" s="32" t="str">
        <f t="shared" si="5"/>
        <v>PiecespecialHandling</v>
      </c>
      <c r="B89" s="32" t="str">
        <f t="shared" si="6"/>
        <v>Piece21</v>
      </c>
      <c r="C89" s="55">
        <f t="shared" si="7"/>
        <v>21</v>
      </c>
      <c r="D89" s="78">
        <v>1</v>
      </c>
      <c r="E89" s="78" t="s">
        <v>324</v>
      </c>
      <c r="F89" s="79" t="s">
        <v>334</v>
      </c>
      <c r="G89" s="80" t="s">
        <v>515</v>
      </c>
      <c r="H89" s="81" t="s">
        <v>152</v>
      </c>
      <c r="I89" s="81" t="s">
        <v>232</v>
      </c>
      <c r="J89" s="78" t="s">
        <v>4</v>
      </c>
      <c r="K89" s="78"/>
      <c r="L89" s="78" t="s">
        <v>5</v>
      </c>
    </row>
    <row r="90" spans="1:12" s="79" customFormat="1" x14ac:dyDescent="0.2">
      <c r="A90" s="32" t="str">
        <f t="shared" si="5"/>
        <v>Piecestackable</v>
      </c>
      <c r="B90" s="32" t="str">
        <f t="shared" si="6"/>
        <v>Piece22</v>
      </c>
      <c r="C90" s="55">
        <f t="shared" si="7"/>
        <v>22</v>
      </c>
      <c r="D90" s="78">
        <v>1</v>
      </c>
      <c r="E90" s="78" t="s">
        <v>324</v>
      </c>
      <c r="F90" s="79" t="s">
        <v>334</v>
      </c>
      <c r="G90" s="80" t="s">
        <v>532</v>
      </c>
      <c r="H90" s="81" t="s">
        <v>3</v>
      </c>
      <c r="I90" s="81" t="s">
        <v>308</v>
      </c>
      <c r="J90" s="78" t="s">
        <v>235</v>
      </c>
      <c r="K90" s="78"/>
      <c r="L90" s="78"/>
    </row>
    <row r="91" spans="1:12" s="79" customFormat="1" x14ac:dyDescent="0.2">
      <c r="A91" s="32" t="str">
        <f t="shared" si="5"/>
        <v>PiecetransportSegment</v>
      </c>
      <c r="B91" s="32" t="str">
        <f t="shared" si="6"/>
        <v>Piece23</v>
      </c>
      <c r="C91" s="55">
        <f t="shared" si="7"/>
        <v>23</v>
      </c>
      <c r="D91" s="78">
        <v>1</v>
      </c>
      <c r="E91" s="78" t="s">
        <v>324</v>
      </c>
      <c r="F91" s="79" t="s">
        <v>334</v>
      </c>
      <c r="G91" s="80" t="s">
        <v>533</v>
      </c>
      <c r="H91" s="81" t="s">
        <v>48</v>
      </c>
      <c r="I91" s="81" t="s">
        <v>230</v>
      </c>
      <c r="J91" s="78" t="s">
        <v>4</v>
      </c>
      <c r="K91" s="78"/>
      <c r="L91" s="78" t="s">
        <v>5</v>
      </c>
    </row>
    <row r="92" spans="1:12" s="79" customFormat="1" x14ac:dyDescent="0.2">
      <c r="A92" s="32" t="str">
        <f t="shared" si="5"/>
        <v>Pieceturnable</v>
      </c>
      <c r="B92" s="32" t="str">
        <f t="shared" si="6"/>
        <v>Piece24</v>
      </c>
      <c r="C92" s="55">
        <f t="shared" si="7"/>
        <v>24</v>
      </c>
      <c r="D92" s="78">
        <v>1</v>
      </c>
      <c r="E92" s="78" t="s">
        <v>324</v>
      </c>
      <c r="F92" s="79" t="s">
        <v>334</v>
      </c>
      <c r="G92" s="80" t="s">
        <v>534</v>
      </c>
      <c r="H92" s="81" t="s">
        <v>3</v>
      </c>
      <c r="I92" s="81" t="s">
        <v>307</v>
      </c>
      <c r="J92" s="78" t="s">
        <v>235</v>
      </c>
      <c r="K92" s="78"/>
      <c r="L92" s="78"/>
    </row>
    <row r="93" spans="1:12" s="79" customFormat="1" x14ac:dyDescent="0.2">
      <c r="A93" s="32" t="str">
        <f t="shared" si="5"/>
        <v>PieceuLDReference</v>
      </c>
      <c r="B93" s="32" t="str">
        <f t="shared" si="6"/>
        <v>Piece25</v>
      </c>
      <c r="C93" s="55">
        <f t="shared" si="7"/>
        <v>25</v>
      </c>
      <c r="D93" s="78">
        <v>1</v>
      </c>
      <c r="E93" s="78" t="s">
        <v>324</v>
      </c>
      <c r="F93" s="79" t="s">
        <v>334</v>
      </c>
      <c r="G93" s="80" t="s">
        <v>535</v>
      </c>
      <c r="H93" s="81" t="s">
        <v>55</v>
      </c>
      <c r="I93" s="81" t="s">
        <v>231</v>
      </c>
      <c r="J93" s="78" t="s">
        <v>4</v>
      </c>
      <c r="K93" s="78"/>
      <c r="L93" s="78"/>
    </row>
    <row r="94" spans="1:12" s="79" customFormat="1" x14ac:dyDescent="0.2">
      <c r="A94" s="32" t="str">
        <f t="shared" si="5"/>
        <v>PieceuPID</v>
      </c>
      <c r="B94" s="32" t="str">
        <f t="shared" si="6"/>
        <v>Piece26</v>
      </c>
      <c r="C94" s="55">
        <f t="shared" si="7"/>
        <v>26</v>
      </c>
      <c r="D94" s="78">
        <v>1</v>
      </c>
      <c r="E94" s="78" t="s">
        <v>324</v>
      </c>
      <c r="F94" s="79" t="s">
        <v>334</v>
      </c>
      <c r="G94" s="80" t="s">
        <v>536</v>
      </c>
      <c r="H94" s="81" t="s">
        <v>3</v>
      </c>
      <c r="I94" s="81" t="s">
        <v>37</v>
      </c>
      <c r="J94" s="78" t="s">
        <v>8</v>
      </c>
      <c r="K94" s="78"/>
      <c r="L94" s="78" t="s">
        <v>3</v>
      </c>
    </row>
    <row r="95" spans="1:12" s="79" customFormat="1" x14ac:dyDescent="0.2">
      <c r="A95" s="32" t="str">
        <f t="shared" si="5"/>
        <v>PiecevolumetricWeight</v>
      </c>
      <c r="B95" s="32" t="str">
        <f t="shared" si="6"/>
        <v>Piece27</v>
      </c>
      <c r="C95" s="55">
        <f t="shared" si="7"/>
        <v>27</v>
      </c>
      <c r="D95" s="78">
        <v>1</v>
      </c>
      <c r="E95" s="78" t="s">
        <v>324</v>
      </c>
      <c r="F95" s="79" t="s">
        <v>334</v>
      </c>
      <c r="G95" s="80" t="s">
        <v>537</v>
      </c>
      <c r="H95" s="81" t="s">
        <v>41</v>
      </c>
      <c r="I95" s="81" t="s">
        <v>42</v>
      </c>
      <c r="J95" s="78" t="s">
        <v>4</v>
      </c>
      <c r="K95" s="78" t="s">
        <v>68</v>
      </c>
      <c r="L95" s="78" t="s">
        <v>3</v>
      </c>
    </row>
    <row r="96" spans="1:12" s="28" customFormat="1" x14ac:dyDescent="0.2">
      <c r="A96" s="32" t="str">
        <f t="shared" si="5"/>
        <v>Price</v>
      </c>
      <c r="B96" s="32" t="str">
        <f t="shared" si="6"/>
        <v>Price0</v>
      </c>
      <c r="C96" s="55">
        <f t="shared" si="7"/>
        <v>0</v>
      </c>
      <c r="D96" s="78">
        <v>0</v>
      </c>
      <c r="E96" s="78" t="s">
        <v>324</v>
      </c>
      <c r="F96" s="79" t="s">
        <v>20</v>
      </c>
      <c r="G96" s="80"/>
      <c r="H96" s="81" t="s">
        <v>3</v>
      </c>
      <c r="I96" s="81" t="s">
        <v>338</v>
      </c>
      <c r="J96" s="78" t="s">
        <v>4</v>
      </c>
      <c r="K96" s="78"/>
      <c r="L96" s="78"/>
    </row>
    <row r="97" spans="1:12" s="28" customFormat="1" x14ac:dyDescent="0.2">
      <c r="A97" s="32" t="str">
        <f t="shared" si="5"/>
        <v>PricegrandTotal</v>
      </c>
      <c r="B97" s="32" t="str">
        <f t="shared" si="6"/>
        <v>Price1</v>
      </c>
      <c r="C97" s="55">
        <f t="shared" si="7"/>
        <v>1</v>
      </c>
      <c r="D97" s="78">
        <v>1</v>
      </c>
      <c r="E97" s="78" t="s">
        <v>324</v>
      </c>
      <c r="F97" s="79" t="s">
        <v>20</v>
      </c>
      <c r="G97" s="80" t="s">
        <v>339</v>
      </c>
      <c r="H97" s="81" t="s">
        <v>3</v>
      </c>
      <c r="I97" s="81" t="s">
        <v>343</v>
      </c>
      <c r="J97" s="78" t="s">
        <v>22</v>
      </c>
      <c r="K97" s="78"/>
      <c r="L97" s="78"/>
    </row>
    <row r="98" spans="1:12" s="79" customFormat="1" x14ac:dyDescent="0.2">
      <c r="A98" s="32" t="str">
        <f t="shared" si="5"/>
        <v>Priceratings</v>
      </c>
      <c r="B98" s="32" t="str">
        <f t="shared" si="6"/>
        <v>Price2</v>
      </c>
      <c r="C98" s="55">
        <f t="shared" si="7"/>
        <v>2</v>
      </c>
      <c r="D98" s="78">
        <v>1</v>
      </c>
      <c r="E98" s="78" t="s">
        <v>324</v>
      </c>
      <c r="F98" s="79" t="s">
        <v>20</v>
      </c>
      <c r="G98" s="80" t="s">
        <v>538</v>
      </c>
      <c r="H98" s="81" t="s">
        <v>340</v>
      </c>
      <c r="I98" s="81" t="s">
        <v>342</v>
      </c>
      <c r="J98" s="78" t="s">
        <v>4</v>
      </c>
      <c r="K98" s="78"/>
      <c r="L98" s="78"/>
    </row>
    <row r="99" spans="1:12" s="79" customFormat="1" x14ac:dyDescent="0.2">
      <c r="A99" s="32" t="str">
        <f t="shared" si="5"/>
        <v>PricevalidTo</v>
      </c>
      <c r="B99" s="32" t="str">
        <f t="shared" si="6"/>
        <v>Price3</v>
      </c>
      <c r="C99" s="55">
        <f t="shared" si="7"/>
        <v>3</v>
      </c>
      <c r="D99" s="78">
        <v>1</v>
      </c>
      <c r="E99" s="78" t="s">
        <v>324</v>
      </c>
      <c r="F99" s="79" t="s">
        <v>20</v>
      </c>
      <c r="G99" s="80" t="s">
        <v>539</v>
      </c>
      <c r="H99" s="81" t="s">
        <v>3</v>
      </c>
      <c r="I99" s="81" t="s">
        <v>341</v>
      </c>
      <c r="J99" s="78" t="s">
        <v>28</v>
      </c>
      <c r="K99" s="78"/>
      <c r="L99" s="78"/>
    </row>
    <row r="100" spans="1:12" s="79" customFormat="1" x14ac:dyDescent="0.2">
      <c r="A100" s="32" t="str">
        <f t="shared" si="5"/>
        <v>Product</v>
      </c>
      <c r="B100" s="32" t="str">
        <f t="shared" si="6"/>
        <v>Product0</v>
      </c>
      <c r="C100" s="55">
        <f t="shared" si="7"/>
        <v>0</v>
      </c>
      <c r="D100" s="78">
        <v>0</v>
      </c>
      <c r="E100" s="78" t="s">
        <v>324</v>
      </c>
      <c r="F100" s="79" t="s">
        <v>33</v>
      </c>
      <c r="G100" s="80"/>
      <c r="H100" s="81" t="s">
        <v>3</v>
      </c>
      <c r="I100" s="81" t="s">
        <v>6</v>
      </c>
      <c r="J100" s="78" t="s">
        <v>4</v>
      </c>
      <c r="K100" s="78"/>
      <c r="L100" s="78" t="s">
        <v>5</v>
      </c>
    </row>
    <row r="101" spans="1:12" s="79" customFormat="1" x14ac:dyDescent="0.2">
      <c r="A101" s="32" t="str">
        <f t="shared" si="5"/>
        <v>Productcharacteristics</v>
      </c>
      <c r="B101" s="32" t="str">
        <f t="shared" si="6"/>
        <v>Product1</v>
      </c>
      <c r="C101" s="55">
        <f t="shared" si="7"/>
        <v>1</v>
      </c>
      <c r="D101" s="78">
        <v>1</v>
      </c>
      <c r="E101" s="78" t="s">
        <v>324</v>
      </c>
      <c r="F101" s="79" t="s">
        <v>33</v>
      </c>
      <c r="G101" s="80" t="s">
        <v>540</v>
      </c>
      <c r="H101" s="81" t="s">
        <v>332</v>
      </c>
      <c r="I101" s="81" t="s">
        <v>333</v>
      </c>
      <c r="J101" s="78" t="s">
        <v>4</v>
      </c>
      <c r="K101" s="78"/>
      <c r="L101" s="78"/>
    </row>
    <row r="102" spans="1:12" s="79" customFormat="1" x14ac:dyDescent="0.2">
      <c r="A102" s="32" t="str">
        <f t="shared" si="5"/>
        <v>ProductcommodityCode</v>
      </c>
      <c r="B102" s="32" t="str">
        <f t="shared" si="6"/>
        <v>Product2</v>
      </c>
      <c r="C102" s="55">
        <f t="shared" si="7"/>
        <v>2</v>
      </c>
      <c r="D102" s="78">
        <v>1</v>
      </c>
      <c r="E102" s="78" t="s">
        <v>324</v>
      </c>
      <c r="F102" s="79" t="s">
        <v>33</v>
      </c>
      <c r="G102" s="80" t="s">
        <v>541</v>
      </c>
      <c r="H102" s="81" t="s">
        <v>3</v>
      </c>
      <c r="I102" s="81" t="s">
        <v>200</v>
      </c>
      <c r="J102" s="78" t="s">
        <v>8</v>
      </c>
      <c r="K102" s="78" t="s">
        <v>68</v>
      </c>
      <c r="L102" s="78"/>
    </row>
    <row r="103" spans="1:12" s="79" customFormat="1" x14ac:dyDescent="0.2">
      <c r="A103" s="32" t="str">
        <f t="shared" si="5"/>
        <v>ProductcommodityDescription</v>
      </c>
      <c r="B103" s="32" t="str">
        <f t="shared" si="6"/>
        <v>Product3</v>
      </c>
      <c r="C103" s="55">
        <f t="shared" si="7"/>
        <v>3</v>
      </c>
      <c r="D103" s="78">
        <v>1</v>
      </c>
      <c r="E103" s="78" t="s">
        <v>324</v>
      </c>
      <c r="F103" s="79" t="s">
        <v>33</v>
      </c>
      <c r="G103" s="80" t="s">
        <v>542</v>
      </c>
      <c r="H103" s="81" t="s">
        <v>3</v>
      </c>
      <c r="I103" s="81" t="s">
        <v>219</v>
      </c>
      <c r="J103" s="78" t="s">
        <v>8</v>
      </c>
      <c r="K103" s="78" t="s">
        <v>68</v>
      </c>
      <c r="L103" s="78"/>
    </row>
    <row r="104" spans="1:12" s="79" customFormat="1" x14ac:dyDescent="0.2">
      <c r="A104" s="32" t="str">
        <f t="shared" si="5"/>
        <v>ProductcommodityName</v>
      </c>
      <c r="B104" s="32" t="str">
        <f t="shared" si="6"/>
        <v>Product4</v>
      </c>
      <c r="C104" s="55">
        <f t="shared" si="7"/>
        <v>4</v>
      </c>
      <c r="D104" s="78">
        <v>1</v>
      </c>
      <c r="E104" s="78" t="s">
        <v>324</v>
      </c>
      <c r="F104" s="79" t="s">
        <v>33</v>
      </c>
      <c r="G104" s="80" t="s">
        <v>543</v>
      </c>
      <c r="H104" s="81" t="s">
        <v>3</v>
      </c>
      <c r="I104" s="81" t="s">
        <v>201</v>
      </c>
      <c r="J104" s="78" t="s">
        <v>8</v>
      </c>
      <c r="K104" s="78"/>
      <c r="L104" s="78" t="s">
        <v>5</v>
      </c>
    </row>
    <row r="105" spans="1:12" s="79" customFormat="1" x14ac:dyDescent="0.2">
      <c r="A105" s="32" t="str">
        <f t="shared" si="5"/>
        <v>ProductcommodityType</v>
      </c>
      <c r="B105" s="32" t="str">
        <f t="shared" si="6"/>
        <v>Product5</v>
      </c>
      <c r="C105" s="55">
        <f t="shared" si="7"/>
        <v>5</v>
      </c>
      <c r="D105" s="78">
        <v>1</v>
      </c>
      <c r="E105" s="78" t="s">
        <v>324</v>
      </c>
      <c r="F105" s="79" t="s">
        <v>33</v>
      </c>
      <c r="G105" s="80" t="s">
        <v>544</v>
      </c>
      <c r="H105" s="81" t="s">
        <v>3</v>
      </c>
      <c r="I105" s="81" t="s">
        <v>199</v>
      </c>
      <c r="J105" s="78" t="s">
        <v>8</v>
      </c>
      <c r="K105" s="78" t="s">
        <v>68</v>
      </c>
      <c r="L105" s="78"/>
    </row>
    <row r="106" spans="1:12" s="79" customFormat="1" x14ac:dyDescent="0.2">
      <c r="A106" s="32" t="str">
        <f t="shared" si="5"/>
        <v>Productmanufacturer</v>
      </c>
      <c r="B106" s="32" t="str">
        <f t="shared" si="6"/>
        <v>Product6</v>
      </c>
      <c r="C106" s="55">
        <f t="shared" si="7"/>
        <v>6</v>
      </c>
      <c r="D106" s="78">
        <v>1</v>
      </c>
      <c r="E106" s="78" t="s">
        <v>324</v>
      </c>
      <c r="F106" s="79" t="s">
        <v>33</v>
      </c>
      <c r="G106" s="80" t="s">
        <v>545</v>
      </c>
      <c r="H106" s="81" t="s">
        <v>450</v>
      </c>
      <c r="I106" s="81" t="s">
        <v>7</v>
      </c>
      <c r="J106" s="78" t="s">
        <v>4</v>
      </c>
      <c r="K106" s="78"/>
      <c r="L106" s="78"/>
    </row>
    <row r="107" spans="1:12" s="79" customFormat="1" x14ac:dyDescent="0.2">
      <c r="A107" s="32" t="str">
        <f t="shared" si="5"/>
        <v>ProductotherIdentifier</v>
      </c>
      <c r="B107" s="32" t="str">
        <f t="shared" si="6"/>
        <v>Product7</v>
      </c>
      <c r="C107" s="55">
        <f t="shared" si="7"/>
        <v>7</v>
      </c>
      <c r="D107" s="78">
        <v>1</v>
      </c>
      <c r="E107" s="78" t="s">
        <v>324</v>
      </c>
      <c r="F107" s="79" t="s">
        <v>33</v>
      </c>
      <c r="G107" s="80" t="s">
        <v>499</v>
      </c>
      <c r="H107" s="81" t="s">
        <v>11</v>
      </c>
      <c r="I107" s="81" t="s">
        <v>12</v>
      </c>
      <c r="J107" s="78" t="s">
        <v>4</v>
      </c>
      <c r="K107" s="78"/>
      <c r="L107" s="78" t="s">
        <v>5</v>
      </c>
    </row>
    <row r="108" spans="1:12" s="79" customFormat="1" x14ac:dyDescent="0.2">
      <c r="A108" s="32" t="str">
        <f t="shared" si="5"/>
        <v>ProductproductDescription</v>
      </c>
      <c r="B108" s="32" t="str">
        <f t="shared" si="6"/>
        <v>Product8</v>
      </c>
      <c r="C108" s="55">
        <f t="shared" si="7"/>
        <v>8</v>
      </c>
      <c r="D108" s="78">
        <v>1</v>
      </c>
      <c r="E108" s="78" t="s">
        <v>324</v>
      </c>
      <c r="F108" s="79" t="s">
        <v>33</v>
      </c>
      <c r="G108" s="80" t="s">
        <v>482</v>
      </c>
      <c r="H108" s="81" t="s">
        <v>3</v>
      </c>
      <c r="I108" s="81" t="s">
        <v>9</v>
      </c>
      <c r="J108" s="78" t="s">
        <v>8</v>
      </c>
      <c r="K108" s="78"/>
      <c r="L108" s="78"/>
    </row>
    <row r="109" spans="1:12" s="29" customFormat="1" x14ac:dyDescent="0.2">
      <c r="A109" s="32" t="str">
        <f t="shared" si="5"/>
        <v>ProductproductIdentifier</v>
      </c>
      <c r="B109" s="32" t="str">
        <f t="shared" si="6"/>
        <v>Product9</v>
      </c>
      <c r="C109" s="55">
        <f t="shared" si="7"/>
        <v>9</v>
      </c>
      <c r="D109" s="78">
        <v>1</v>
      </c>
      <c r="E109" s="78" t="s">
        <v>324</v>
      </c>
      <c r="F109" s="79" t="s">
        <v>33</v>
      </c>
      <c r="G109" s="80" t="s">
        <v>546</v>
      </c>
      <c r="H109" s="81" t="s">
        <v>3</v>
      </c>
      <c r="I109" s="81" t="s">
        <v>10</v>
      </c>
      <c r="J109" s="78" t="s">
        <v>8</v>
      </c>
      <c r="K109" s="78"/>
      <c r="L109" s="78"/>
    </row>
    <row r="110" spans="1:12" s="79" customFormat="1" x14ac:dyDescent="0.2">
      <c r="A110" s="32" t="str">
        <f t="shared" si="5"/>
        <v>ProductuNNumber</v>
      </c>
      <c r="B110" s="32" t="str">
        <f t="shared" si="6"/>
        <v>Product10</v>
      </c>
      <c r="C110" s="55">
        <f t="shared" si="7"/>
        <v>10</v>
      </c>
      <c r="D110" s="78">
        <v>1</v>
      </c>
      <c r="E110" s="78" t="s">
        <v>324</v>
      </c>
      <c r="F110" s="79" t="s">
        <v>33</v>
      </c>
      <c r="G110" s="80" t="s">
        <v>492</v>
      </c>
      <c r="H110" s="81" t="s">
        <v>3</v>
      </c>
      <c r="I110" s="81" t="s">
        <v>13</v>
      </c>
      <c r="J110" s="78" t="s">
        <v>8</v>
      </c>
      <c r="K110" s="78"/>
      <c r="L110" s="78"/>
    </row>
    <row r="111" spans="1:12" s="79" customFormat="1" x14ac:dyDescent="0.2">
      <c r="A111" s="32" t="str">
        <f t="shared" si="5"/>
        <v>Request</v>
      </c>
      <c r="B111" s="32" t="str">
        <f t="shared" si="6"/>
        <v>Request0</v>
      </c>
      <c r="C111" s="55">
        <f t="shared" si="7"/>
        <v>0</v>
      </c>
      <c r="D111" s="78">
        <v>0</v>
      </c>
      <c r="E111" s="78" t="s">
        <v>324</v>
      </c>
      <c r="F111" s="79" t="s">
        <v>795</v>
      </c>
      <c r="G111" s="80"/>
      <c r="H111" s="81" t="s">
        <v>3</v>
      </c>
      <c r="I111" s="81" t="s">
        <v>799</v>
      </c>
      <c r="J111" s="78" t="s">
        <v>4</v>
      </c>
      <c r="K111" s="78"/>
      <c r="L111" s="78"/>
    </row>
    <row r="112" spans="1:12" s="28" customFormat="1" x14ac:dyDescent="0.2">
      <c r="A112" s="32" t="str">
        <f t="shared" si="5"/>
        <v>Requestallotment</v>
      </c>
      <c r="B112" s="32" t="str">
        <f t="shared" si="6"/>
        <v>Request1</v>
      </c>
      <c r="C112" s="55">
        <f t="shared" si="7"/>
        <v>1</v>
      </c>
      <c r="D112" s="78">
        <v>1</v>
      </c>
      <c r="E112" s="78" t="s">
        <v>324</v>
      </c>
      <c r="F112" s="79" t="s">
        <v>795</v>
      </c>
      <c r="G112" s="80" t="s">
        <v>800</v>
      </c>
      <c r="H112" s="81" t="s">
        <v>3</v>
      </c>
      <c r="I112" s="81" t="s">
        <v>801</v>
      </c>
      <c r="J112" s="78" t="s">
        <v>8</v>
      </c>
      <c r="K112" s="78"/>
      <c r="L112" s="78"/>
    </row>
    <row r="113" spans="1:12" s="28" customFormat="1" x14ac:dyDescent="0.2">
      <c r="A113" s="32" t="str">
        <f t="shared" si="5"/>
        <v>Requestparties</v>
      </c>
      <c r="B113" s="32" t="str">
        <f t="shared" si="6"/>
        <v>Request2</v>
      </c>
      <c r="C113" s="55">
        <f t="shared" si="7"/>
        <v>2</v>
      </c>
      <c r="D113" s="78">
        <v>1</v>
      </c>
      <c r="E113" s="78" t="s">
        <v>324</v>
      </c>
      <c r="F113" s="79" t="s">
        <v>795</v>
      </c>
      <c r="G113" s="80" t="s">
        <v>547</v>
      </c>
      <c r="H113" s="81" t="s">
        <v>51</v>
      </c>
      <c r="I113" s="81" t="s">
        <v>254</v>
      </c>
      <c r="J113" s="78" t="s">
        <v>4</v>
      </c>
      <c r="K113" s="78"/>
      <c r="L113" s="78" t="s">
        <v>5</v>
      </c>
    </row>
    <row r="114" spans="1:12" s="79" customFormat="1" x14ac:dyDescent="0.2">
      <c r="A114" s="32" t="str">
        <f t="shared" si="5"/>
        <v>RequestratingsPreference</v>
      </c>
      <c r="B114" s="32" t="str">
        <f t="shared" si="6"/>
        <v>Request3</v>
      </c>
      <c r="C114" s="55">
        <f t="shared" si="7"/>
        <v>3</v>
      </c>
      <c r="D114" s="78">
        <v>1</v>
      </c>
      <c r="E114" s="78" t="s">
        <v>324</v>
      </c>
      <c r="F114" s="79" t="s">
        <v>795</v>
      </c>
      <c r="G114" s="80" t="s">
        <v>548</v>
      </c>
      <c r="H114" s="81" t="s">
        <v>340</v>
      </c>
      <c r="I114" s="81" t="s">
        <v>257</v>
      </c>
      <c r="J114" s="78" t="s">
        <v>4</v>
      </c>
      <c r="K114" s="78"/>
      <c r="L114" s="78"/>
    </row>
    <row r="115" spans="1:12" s="28" customFormat="1" x14ac:dyDescent="0.2">
      <c r="A115" s="32" t="str">
        <f t="shared" si="5"/>
        <v>RequestrequestType</v>
      </c>
      <c r="B115" s="32" t="str">
        <f t="shared" si="6"/>
        <v>Request4</v>
      </c>
      <c r="C115" s="55">
        <f t="shared" si="7"/>
        <v>4</v>
      </c>
      <c r="D115" s="78">
        <v>1</v>
      </c>
      <c r="E115" s="78" t="s">
        <v>324</v>
      </c>
      <c r="F115" s="79" t="s">
        <v>795</v>
      </c>
      <c r="G115" s="80" t="s">
        <v>802</v>
      </c>
      <c r="H115" s="81" t="s">
        <v>3</v>
      </c>
      <c r="I115" s="81" t="s">
        <v>803</v>
      </c>
      <c r="J115" s="78" t="s">
        <v>8</v>
      </c>
      <c r="K115" s="78" t="s">
        <v>4</v>
      </c>
      <c r="L115" s="78">
        <v>1</v>
      </c>
    </row>
    <row r="116" spans="1:12" s="79" customFormat="1" x14ac:dyDescent="0.2">
      <c r="A116" s="32" t="str">
        <f t="shared" si="5"/>
        <v>RequestroutingPreferences</v>
      </c>
      <c r="B116" s="32" t="str">
        <f t="shared" si="6"/>
        <v>Request5</v>
      </c>
      <c r="C116" s="55">
        <f t="shared" si="7"/>
        <v>5</v>
      </c>
      <c r="D116" s="78">
        <v>1</v>
      </c>
      <c r="E116" s="78" t="s">
        <v>324</v>
      </c>
      <c r="F116" s="79" t="s">
        <v>795</v>
      </c>
      <c r="G116" s="80" t="s">
        <v>549</v>
      </c>
      <c r="H116" s="81" t="s">
        <v>202</v>
      </c>
      <c r="I116" s="81" t="s">
        <v>256</v>
      </c>
      <c r="J116" s="78" t="s">
        <v>4</v>
      </c>
      <c r="K116" s="78"/>
      <c r="L116" s="78"/>
    </row>
    <row r="117" spans="1:12" s="28" customFormat="1" x14ac:dyDescent="0.2">
      <c r="A117" s="32" t="str">
        <f t="shared" si="5"/>
        <v>RequestshipmentSecurityStatus</v>
      </c>
      <c r="B117" s="32" t="str">
        <f t="shared" si="6"/>
        <v>Request6</v>
      </c>
      <c r="C117" s="55">
        <f t="shared" si="7"/>
        <v>6</v>
      </c>
      <c r="D117" s="78">
        <v>1</v>
      </c>
      <c r="E117" s="78" t="s">
        <v>324</v>
      </c>
      <c r="F117" s="79" t="s">
        <v>795</v>
      </c>
      <c r="G117" s="80" t="s">
        <v>550</v>
      </c>
      <c r="H117" s="81" t="s">
        <v>3</v>
      </c>
      <c r="I117" s="81" t="s">
        <v>250</v>
      </c>
      <c r="J117" s="78" t="s">
        <v>8</v>
      </c>
      <c r="K117" s="78"/>
      <c r="L117" s="78"/>
    </row>
    <row r="118" spans="1:12" s="28" customFormat="1" x14ac:dyDescent="0.2">
      <c r="A118" s="32" t="str">
        <f t="shared" si="5"/>
        <v>RequestshipmentDetails</v>
      </c>
      <c r="B118" s="32" t="str">
        <f t="shared" si="6"/>
        <v>Request7</v>
      </c>
      <c r="C118" s="55">
        <f t="shared" si="7"/>
        <v>7</v>
      </c>
      <c r="D118" s="78">
        <v>1</v>
      </c>
      <c r="E118" s="78" t="s">
        <v>324</v>
      </c>
      <c r="F118" s="79" t="s">
        <v>795</v>
      </c>
      <c r="G118" s="80" t="s">
        <v>514</v>
      </c>
      <c r="H118" s="81" t="s">
        <v>448</v>
      </c>
      <c r="I118" s="81" t="s">
        <v>251</v>
      </c>
      <c r="J118" s="78" t="s">
        <v>4</v>
      </c>
      <c r="K118" s="78"/>
      <c r="L118" s="78"/>
    </row>
    <row r="119" spans="1:12" s="28" customFormat="1" x14ac:dyDescent="0.2">
      <c r="A119" s="32" t="str">
        <f t="shared" si="5"/>
        <v>RequesttransportMovement</v>
      </c>
      <c r="B119" s="32" t="str">
        <f t="shared" si="6"/>
        <v>Request8</v>
      </c>
      <c r="C119" s="55">
        <f t="shared" si="7"/>
        <v>8</v>
      </c>
      <c r="D119" s="78">
        <v>1</v>
      </c>
      <c r="E119" s="78" t="s">
        <v>324</v>
      </c>
      <c r="F119" s="79" t="s">
        <v>795</v>
      </c>
      <c r="G119" s="80" t="s">
        <v>516</v>
      </c>
      <c r="H119" s="81" t="s">
        <v>48</v>
      </c>
      <c r="I119" s="81" t="s">
        <v>253</v>
      </c>
      <c r="J119" s="78" t="s">
        <v>4</v>
      </c>
      <c r="K119" s="78"/>
      <c r="L119" s="78"/>
    </row>
    <row r="120" spans="1:12" s="79" customFormat="1" x14ac:dyDescent="0.2">
      <c r="A120" s="32" t="str">
        <f t="shared" si="5"/>
        <v>RequestunitsPreference</v>
      </c>
      <c r="B120" s="32" t="str">
        <f t="shared" si="6"/>
        <v>Request9</v>
      </c>
      <c r="C120" s="55">
        <f t="shared" si="7"/>
        <v>9</v>
      </c>
      <c r="D120" s="78">
        <v>1</v>
      </c>
      <c r="E120" s="78" t="s">
        <v>324</v>
      </c>
      <c r="F120" s="79" t="s">
        <v>795</v>
      </c>
      <c r="G120" s="80" t="s">
        <v>804</v>
      </c>
      <c r="H120" s="81" t="s">
        <v>16</v>
      </c>
      <c r="I120" s="81" t="s">
        <v>255</v>
      </c>
      <c r="J120" s="78" t="s">
        <v>4</v>
      </c>
      <c r="K120" s="78"/>
      <c r="L120" s="78" t="s">
        <v>5</v>
      </c>
    </row>
    <row r="121" spans="1:12" s="28" customFormat="1" x14ac:dyDescent="0.2">
      <c r="A121" s="32" t="str">
        <f t="shared" si="5"/>
        <v>Ranges</v>
      </c>
      <c r="B121" s="32" t="str">
        <f t="shared" si="6"/>
        <v>Ranges0</v>
      </c>
      <c r="C121" s="55">
        <f t="shared" si="7"/>
        <v>0</v>
      </c>
      <c r="D121" s="78">
        <v>0</v>
      </c>
      <c r="E121" s="78" t="s">
        <v>324</v>
      </c>
      <c r="F121" s="79" t="s">
        <v>315</v>
      </c>
      <c r="G121" s="80"/>
      <c r="H121" s="81" t="s">
        <v>3</v>
      </c>
      <c r="I121" s="81" t="s">
        <v>315</v>
      </c>
      <c r="J121" s="78" t="s">
        <v>4</v>
      </c>
      <c r="K121" s="78"/>
      <c r="L121" s="78"/>
    </row>
    <row r="122" spans="1:12" s="28" customFormat="1" x14ac:dyDescent="0.2">
      <c r="A122" s="32" t="str">
        <f t="shared" si="5"/>
        <v>Rangesamount</v>
      </c>
      <c r="B122" s="32" t="str">
        <f t="shared" si="6"/>
        <v>Ranges1</v>
      </c>
      <c r="C122" s="55">
        <f t="shared" si="7"/>
        <v>1</v>
      </c>
      <c r="D122" s="78">
        <v>1</v>
      </c>
      <c r="E122" s="78" t="s">
        <v>324</v>
      </c>
      <c r="F122" s="79" t="s">
        <v>315</v>
      </c>
      <c r="G122" s="80" t="s">
        <v>286</v>
      </c>
      <c r="H122" s="81" t="s">
        <v>3</v>
      </c>
      <c r="I122" s="81" t="s">
        <v>203</v>
      </c>
      <c r="J122" s="78" t="s">
        <v>22</v>
      </c>
      <c r="K122" s="78"/>
      <c r="L122" s="78"/>
    </row>
    <row r="123" spans="1:12" s="27" customFormat="1" x14ac:dyDescent="0.2">
      <c r="A123" s="32" t="str">
        <f t="shared" si="5"/>
        <v>RangesmaximumQuantity</v>
      </c>
      <c r="B123" s="32" t="str">
        <f t="shared" si="6"/>
        <v>Ranges2</v>
      </c>
      <c r="C123" s="55">
        <f t="shared" si="7"/>
        <v>2</v>
      </c>
      <c r="D123" s="78">
        <v>1</v>
      </c>
      <c r="E123" s="78" t="s">
        <v>324</v>
      </c>
      <c r="F123" s="79" t="s">
        <v>315</v>
      </c>
      <c r="G123" s="80" t="s">
        <v>285</v>
      </c>
      <c r="H123" s="81" t="s">
        <v>3</v>
      </c>
      <c r="I123" s="81" t="s">
        <v>292</v>
      </c>
      <c r="J123" s="78" t="s">
        <v>22</v>
      </c>
      <c r="K123" s="78"/>
      <c r="L123" s="78"/>
    </row>
    <row r="124" spans="1:12" s="79" customFormat="1" x14ac:dyDescent="0.2">
      <c r="A124" s="32" t="str">
        <f t="shared" si="5"/>
        <v>RangesminimumQuantity</v>
      </c>
      <c r="B124" s="32" t="str">
        <f t="shared" si="6"/>
        <v>Ranges3</v>
      </c>
      <c r="C124" s="55">
        <f t="shared" si="7"/>
        <v>3</v>
      </c>
      <c r="D124" s="78">
        <v>1</v>
      </c>
      <c r="E124" s="78" t="s">
        <v>324</v>
      </c>
      <c r="F124" s="79" t="s">
        <v>315</v>
      </c>
      <c r="G124" s="80" t="s">
        <v>284</v>
      </c>
      <c r="H124" s="81" t="s">
        <v>3</v>
      </c>
      <c r="I124" s="81" t="s">
        <v>291</v>
      </c>
      <c r="J124" s="78" t="s">
        <v>22</v>
      </c>
      <c r="K124" s="78"/>
      <c r="L124" s="78"/>
    </row>
    <row r="125" spans="1:12" s="79" customFormat="1" x14ac:dyDescent="0.2">
      <c r="A125" s="32" t="str">
        <f t="shared" si="5"/>
        <v>RangesrateClassCode</v>
      </c>
      <c r="B125" s="32" t="str">
        <f t="shared" si="6"/>
        <v>Ranges4</v>
      </c>
      <c r="C125" s="55">
        <f t="shared" si="7"/>
        <v>4</v>
      </c>
      <c r="D125" s="78">
        <v>1</v>
      </c>
      <c r="E125" s="78" t="s">
        <v>324</v>
      </c>
      <c r="F125" s="79" t="s">
        <v>315</v>
      </c>
      <c r="G125" s="80" t="s">
        <v>280</v>
      </c>
      <c r="H125" s="81" t="s">
        <v>3</v>
      </c>
      <c r="I125" s="81" t="s">
        <v>287</v>
      </c>
      <c r="J125" s="78" t="s">
        <v>8</v>
      </c>
      <c r="K125" s="78"/>
      <c r="L125" s="78"/>
    </row>
    <row r="126" spans="1:12" s="79" customFormat="1" x14ac:dyDescent="0.2">
      <c r="A126" s="32" t="str">
        <f t="shared" si="5"/>
        <v>RangesratingType</v>
      </c>
      <c r="B126" s="32" t="str">
        <f t="shared" si="6"/>
        <v>Ranges5</v>
      </c>
      <c r="C126" s="55">
        <f t="shared" si="7"/>
        <v>5</v>
      </c>
      <c r="D126" s="78">
        <v>1</v>
      </c>
      <c r="E126" s="78" t="s">
        <v>324</v>
      </c>
      <c r="F126" s="79" t="s">
        <v>315</v>
      </c>
      <c r="G126" s="80" t="s">
        <v>281</v>
      </c>
      <c r="H126" s="81" t="s">
        <v>3</v>
      </c>
      <c r="I126" s="81" t="s">
        <v>288</v>
      </c>
      <c r="J126" s="78" t="s">
        <v>8</v>
      </c>
      <c r="K126" s="78"/>
      <c r="L126" s="78"/>
    </row>
    <row r="127" spans="1:12" s="28" customFormat="1" x14ac:dyDescent="0.2">
      <c r="A127" s="32" t="str">
        <f t="shared" si="5"/>
        <v>Rangesscr</v>
      </c>
      <c r="B127" s="32" t="str">
        <f t="shared" si="6"/>
        <v>Ranges6</v>
      </c>
      <c r="C127" s="55">
        <f t="shared" si="7"/>
        <v>6</v>
      </c>
      <c r="D127" s="78">
        <v>1</v>
      </c>
      <c r="E127" s="78" t="s">
        <v>324</v>
      </c>
      <c r="F127" s="79" t="s">
        <v>315</v>
      </c>
      <c r="G127" s="80" t="s">
        <v>283</v>
      </c>
      <c r="H127" s="81" t="s">
        <v>3</v>
      </c>
      <c r="I127" s="81" t="s">
        <v>290</v>
      </c>
      <c r="J127" s="78" t="s">
        <v>8</v>
      </c>
      <c r="K127" s="78"/>
      <c r="L127" s="78"/>
    </row>
    <row r="128" spans="1:12" s="28" customFormat="1" x14ac:dyDescent="0.2">
      <c r="A128" s="32" t="str">
        <f t="shared" si="5"/>
        <v>RangesunitBasis</v>
      </c>
      <c r="B128" s="32" t="str">
        <f t="shared" si="6"/>
        <v>Ranges7</v>
      </c>
      <c r="C128" s="55">
        <f t="shared" si="7"/>
        <v>7</v>
      </c>
      <c r="D128" s="78">
        <v>1</v>
      </c>
      <c r="E128" s="78" t="s">
        <v>324</v>
      </c>
      <c r="F128" s="79" t="s">
        <v>315</v>
      </c>
      <c r="G128" s="80" t="s">
        <v>282</v>
      </c>
      <c r="H128" s="81" t="s">
        <v>3</v>
      </c>
      <c r="I128" s="81" t="s">
        <v>289</v>
      </c>
      <c r="J128" s="78" t="s">
        <v>8</v>
      </c>
      <c r="K128" s="78"/>
      <c r="L128" s="78"/>
    </row>
    <row r="129" spans="1:12" s="79" customFormat="1" x14ac:dyDescent="0.2">
      <c r="A129" s="32" t="str">
        <f t="shared" si="5"/>
        <v>Ratings</v>
      </c>
      <c r="B129" s="32" t="str">
        <f t="shared" si="6"/>
        <v>Ratings0</v>
      </c>
      <c r="C129" s="55">
        <f t="shared" si="7"/>
        <v>0</v>
      </c>
      <c r="D129" s="78">
        <v>0</v>
      </c>
      <c r="E129" s="78" t="s">
        <v>324</v>
      </c>
      <c r="F129" s="79" t="s">
        <v>340</v>
      </c>
      <c r="G129" s="80"/>
      <c r="H129" s="81" t="s">
        <v>3</v>
      </c>
      <c r="I129" s="81" t="s">
        <v>313</v>
      </c>
      <c r="J129" s="78" t="s">
        <v>4</v>
      </c>
      <c r="K129" s="78"/>
      <c r="L129" s="78"/>
    </row>
    <row r="130" spans="1:12" s="79" customFormat="1" x14ac:dyDescent="0.2">
      <c r="A130" s="32" t="str">
        <f t="shared" si="5"/>
        <v>RatingschargeCode</v>
      </c>
      <c r="B130" s="32" t="str">
        <f t="shared" si="6"/>
        <v>Ratings1</v>
      </c>
      <c r="C130" s="55">
        <f t="shared" si="7"/>
        <v>1</v>
      </c>
      <c r="D130" s="78">
        <v>1</v>
      </c>
      <c r="E130" s="78" t="s">
        <v>324</v>
      </c>
      <c r="F130" s="79" t="s">
        <v>340</v>
      </c>
      <c r="G130" s="80" t="s">
        <v>269</v>
      </c>
      <c r="H130" s="81" t="s">
        <v>3</v>
      </c>
      <c r="I130" s="81" t="s">
        <v>276</v>
      </c>
      <c r="J130" s="78" t="s">
        <v>8</v>
      </c>
      <c r="K130" s="78"/>
      <c r="L130" s="78"/>
    </row>
    <row r="131" spans="1:12" s="79" customFormat="1" x14ac:dyDescent="0.2">
      <c r="A131" s="32" t="str">
        <f t="shared" si="5"/>
        <v>RatingschargeDescription</v>
      </c>
      <c r="B131" s="32" t="str">
        <f t="shared" si="6"/>
        <v>Ratings2</v>
      </c>
      <c r="C131" s="55">
        <f t="shared" si="7"/>
        <v>2</v>
      </c>
      <c r="D131" s="78">
        <v>1</v>
      </c>
      <c r="E131" s="78" t="s">
        <v>324</v>
      </c>
      <c r="F131" s="79" t="s">
        <v>340</v>
      </c>
      <c r="G131" s="80" t="s">
        <v>270</v>
      </c>
      <c r="H131" s="81" t="s">
        <v>3</v>
      </c>
      <c r="I131" s="81" t="s">
        <v>277</v>
      </c>
      <c r="J131" s="78" t="s">
        <v>8</v>
      </c>
      <c r="K131" s="78"/>
      <c r="L131" s="78"/>
    </row>
    <row r="132" spans="1:12" s="79" customFormat="1" x14ac:dyDescent="0.2">
      <c r="A132" s="32" t="str">
        <f t="shared" si="5"/>
        <v>RatingschargeType</v>
      </c>
      <c r="B132" s="32" t="str">
        <f t="shared" si="6"/>
        <v>Ratings3</v>
      </c>
      <c r="C132" s="55">
        <f t="shared" si="7"/>
        <v>3</v>
      </c>
      <c r="D132" s="78">
        <v>1</v>
      </c>
      <c r="E132" s="78" t="s">
        <v>324</v>
      </c>
      <c r="F132" s="79" t="s">
        <v>340</v>
      </c>
      <c r="G132" s="80" t="s">
        <v>268</v>
      </c>
      <c r="H132" s="81" t="s">
        <v>3</v>
      </c>
      <c r="I132" s="81" t="s">
        <v>275</v>
      </c>
      <c r="J132" s="78" t="s">
        <v>8</v>
      </c>
      <c r="K132" s="78"/>
      <c r="L132" s="78"/>
    </row>
    <row r="133" spans="1:12" s="79" customFormat="1" x14ac:dyDescent="0.2">
      <c r="A133" s="32" t="str">
        <f t="shared" ref="A133:A176" si="8">F133&amp;G133</f>
        <v>RatingspriceSpecification</v>
      </c>
      <c r="B133" s="32" t="str">
        <f t="shared" ref="B133:B176" si="9">F133&amp;C133</f>
        <v>Ratings4</v>
      </c>
      <c r="C133" s="55">
        <f t="shared" ref="C133:C176" si="10">IF(D133=0,0,C132+1)</f>
        <v>4</v>
      </c>
      <c r="D133" s="78">
        <v>1</v>
      </c>
      <c r="E133" s="78" t="s">
        <v>324</v>
      </c>
      <c r="F133" s="79" t="s">
        <v>340</v>
      </c>
      <c r="G133" s="80" t="s">
        <v>266</v>
      </c>
      <c r="H133" s="81" t="s">
        <v>3</v>
      </c>
      <c r="I133" s="81" t="s">
        <v>273</v>
      </c>
      <c r="J133" s="78" t="s">
        <v>8</v>
      </c>
      <c r="K133" s="78"/>
      <c r="L133" s="78"/>
    </row>
    <row r="134" spans="1:12" s="79" customFormat="1" x14ac:dyDescent="0.2">
      <c r="A134" s="32" t="str">
        <f t="shared" si="8"/>
        <v>RatingspriceSpecificationRef</v>
      </c>
      <c r="B134" s="32" t="str">
        <f t="shared" si="9"/>
        <v>Ratings5</v>
      </c>
      <c r="C134" s="55">
        <f t="shared" si="10"/>
        <v>5</v>
      </c>
      <c r="D134" s="78">
        <v>1</v>
      </c>
      <c r="E134" s="78" t="s">
        <v>324</v>
      </c>
      <c r="F134" s="79" t="s">
        <v>340</v>
      </c>
      <c r="G134" s="80" t="s">
        <v>267</v>
      </c>
      <c r="H134" s="81" t="s">
        <v>3</v>
      </c>
      <c r="I134" s="81" t="s">
        <v>274</v>
      </c>
      <c r="J134" s="78" t="s">
        <v>8</v>
      </c>
      <c r="K134" s="78"/>
      <c r="L134" s="78"/>
    </row>
    <row r="135" spans="1:12" s="79" customFormat="1" x14ac:dyDescent="0.2">
      <c r="A135" s="32" t="str">
        <f t="shared" si="8"/>
        <v>Ratingsranges</v>
      </c>
      <c r="B135" s="32" t="str">
        <f t="shared" si="9"/>
        <v>Ratings6</v>
      </c>
      <c r="C135" s="55">
        <f t="shared" si="10"/>
        <v>6</v>
      </c>
      <c r="D135" s="78">
        <v>1</v>
      </c>
      <c r="E135" s="78" t="s">
        <v>324</v>
      </c>
      <c r="F135" s="79" t="s">
        <v>340</v>
      </c>
      <c r="G135" s="80" t="s">
        <v>272</v>
      </c>
      <c r="H135" s="81" t="s">
        <v>315</v>
      </c>
      <c r="I135" s="81" t="s">
        <v>279</v>
      </c>
      <c r="J135" s="78" t="s">
        <v>4</v>
      </c>
      <c r="K135" s="78"/>
      <c r="L135" s="78" t="s">
        <v>5</v>
      </c>
    </row>
    <row r="136" spans="1:12" s="79" customFormat="1" x14ac:dyDescent="0.2">
      <c r="A136" s="32" t="str">
        <f t="shared" si="8"/>
        <v>RatingssubTotal</v>
      </c>
      <c r="B136" s="32" t="str">
        <f t="shared" si="9"/>
        <v>Ratings7</v>
      </c>
      <c r="C136" s="55">
        <f t="shared" si="10"/>
        <v>7</v>
      </c>
      <c r="D136" s="78">
        <v>1</v>
      </c>
      <c r="E136" s="78" t="s">
        <v>324</v>
      </c>
      <c r="F136" s="79" t="s">
        <v>340</v>
      </c>
      <c r="G136" s="80" t="s">
        <v>271</v>
      </c>
      <c r="H136" s="81" t="s">
        <v>3</v>
      </c>
      <c r="I136" s="81" t="s">
        <v>278</v>
      </c>
      <c r="J136" s="78" t="s">
        <v>22</v>
      </c>
      <c r="K136" s="78"/>
      <c r="L136" s="78"/>
    </row>
    <row r="137" spans="1:12" s="79" customFormat="1" x14ac:dyDescent="0.2">
      <c r="A137" s="32" t="str">
        <f t="shared" si="8"/>
        <v>ReasonsForSecurityStatus</v>
      </c>
      <c r="B137" s="32" t="str">
        <f t="shared" si="9"/>
        <v>ReasonsForSecurityStatus0</v>
      </c>
      <c r="C137" s="55">
        <f t="shared" si="10"/>
        <v>0</v>
      </c>
      <c r="D137" s="78">
        <v>0</v>
      </c>
      <c r="E137" s="78" t="s">
        <v>324</v>
      </c>
      <c r="F137" s="79" t="s">
        <v>171</v>
      </c>
      <c r="G137" s="80"/>
      <c r="H137" s="81" t="s">
        <v>3</v>
      </c>
      <c r="I137" s="81" t="s">
        <v>173</v>
      </c>
      <c r="J137" s="78" t="s">
        <v>4</v>
      </c>
      <c r="K137" s="78"/>
      <c r="L137" s="78" t="s">
        <v>5</v>
      </c>
    </row>
    <row r="138" spans="1:12" s="79" customFormat="1" x14ac:dyDescent="0.2">
      <c r="A138" s="32" t="str">
        <f t="shared" si="8"/>
        <v>ReasonsForSecurityStatusgroundsForExemption</v>
      </c>
      <c r="B138" s="32" t="str">
        <f t="shared" si="9"/>
        <v>ReasonsForSecurityStatus1</v>
      </c>
      <c r="C138" s="55">
        <f t="shared" si="10"/>
        <v>1</v>
      </c>
      <c r="D138" s="78">
        <v>1</v>
      </c>
      <c r="E138" s="78" t="s">
        <v>324</v>
      </c>
      <c r="F138" s="79" t="s">
        <v>171</v>
      </c>
      <c r="G138" s="80" t="s">
        <v>551</v>
      </c>
      <c r="H138" s="81" t="s">
        <v>3</v>
      </c>
      <c r="I138" s="81" t="s">
        <v>177</v>
      </c>
      <c r="J138" s="78" t="s">
        <v>8</v>
      </c>
      <c r="K138" s="78"/>
      <c r="L138" s="78" t="s">
        <v>5</v>
      </c>
    </row>
    <row r="139" spans="1:12" s="28" customFormat="1" x14ac:dyDescent="0.2">
      <c r="A139" s="32" t="str">
        <f t="shared" si="8"/>
        <v>ReasonsForSecurityStatusotherScreeningMethods</v>
      </c>
      <c r="B139" s="32" t="str">
        <f t="shared" si="9"/>
        <v>ReasonsForSecurityStatus2</v>
      </c>
      <c r="C139" s="55">
        <f t="shared" si="10"/>
        <v>2</v>
      </c>
      <c r="D139" s="78">
        <v>1</v>
      </c>
      <c r="E139" s="78" t="s">
        <v>324</v>
      </c>
      <c r="F139" s="79" t="s">
        <v>171</v>
      </c>
      <c r="G139" s="80" t="s">
        <v>552</v>
      </c>
      <c r="H139" s="81" t="s">
        <v>3</v>
      </c>
      <c r="I139" s="81" t="s">
        <v>178</v>
      </c>
      <c r="J139" s="78" t="s">
        <v>8</v>
      </c>
      <c r="K139" s="78"/>
      <c r="L139" s="78" t="s">
        <v>5</v>
      </c>
    </row>
    <row r="140" spans="1:12" s="79" customFormat="1" x14ac:dyDescent="0.2">
      <c r="A140" s="32" t="str">
        <f t="shared" si="8"/>
        <v>ReasonsForSecurityStatusreceivedFrom</v>
      </c>
      <c r="B140" s="32" t="str">
        <f t="shared" si="9"/>
        <v>ReasonsForSecurityStatus3</v>
      </c>
      <c r="C140" s="55">
        <f t="shared" si="10"/>
        <v>3</v>
      </c>
      <c r="D140" s="78">
        <v>1</v>
      </c>
      <c r="E140" s="78" t="s">
        <v>324</v>
      </c>
      <c r="F140" s="79" t="s">
        <v>171</v>
      </c>
      <c r="G140" s="80" t="s">
        <v>553</v>
      </c>
      <c r="H140" s="81" t="s">
        <v>172</v>
      </c>
      <c r="I140" s="81" t="s">
        <v>173</v>
      </c>
      <c r="J140" s="78" t="s">
        <v>4</v>
      </c>
      <c r="K140" s="78"/>
      <c r="L140" s="78" t="s">
        <v>5</v>
      </c>
    </row>
    <row r="141" spans="1:12" s="79" customFormat="1" x14ac:dyDescent="0.2">
      <c r="A141" s="32" t="str">
        <f t="shared" si="8"/>
        <v>ReasonsForSecurityStatusscreeningMethod</v>
      </c>
      <c r="B141" s="32" t="str">
        <f t="shared" si="9"/>
        <v>ReasonsForSecurityStatus4</v>
      </c>
      <c r="C141" s="55">
        <f t="shared" si="10"/>
        <v>4</v>
      </c>
      <c r="D141" s="78">
        <v>1</v>
      </c>
      <c r="E141" s="78" t="s">
        <v>324</v>
      </c>
      <c r="F141" s="79" t="s">
        <v>171</v>
      </c>
      <c r="G141" s="80" t="s">
        <v>554</v>
      </c>
      <c r="H141" s="81" t="s">
        <v>3</v>
      </c>
      <c r="I141" s="81" t="s">
        <v>176</v>
      </c>
      <c r="J141" s="78" t="s">
        <v>8</v>
      </c>
      <c r="K141" s="78"/>
      <c r="L141" s="78" t="s">
        <v>5</v>
      </c>
    </row>
    <row r="142" spans="1:12" s="28" customFormat="1" x14ac:dyDescent="0.2">
      <c r="A142" s="32" t="str">
        <f t="shared" si="8"/>
        <v>ReceivedFrom</v>
      </c>
      <c r="B142" s="32" t="str">
        <f t="shared" si="9"/>
        <v>ReceivedFrom0</v>
      </c>
      <c r="C142" s="55">
        <f t="shared" si="10"/>
        <v>0</v>
      </c>
      <c r="D142" s="78">
        <v>0</v>
      </c>
      <c r="E142" s="78" t="s">
        <v>324</v>
      </c>
      <c r="F142" s="79" t="s">
        <v>172</v>
      </c>
      <c r="G142" s="80"/>
      <c r="H142" s="81" t="s">
        <v>3</v>
      </c>
      <c r="I142" s="81"/>
      <c r="J142" s="78" t="s">
        <v>4</v>
      </c>
      <c r="K142" s="78"/>
      <c r="L142" s="78"/>
    </row>
    <row r="143" spans="1:12" s="79" customFormat="1" x14ac:dyDescent="0.2">
      <c r="A143" s="32" t="str">
        <f t="shared" si="8"/>
        <v>ReceivedFromexpiryDate</v>
      </c>
      <c r="B143" s="32" t="str">
        <f t="shared" si="9"/>
        <v>ReceivedFrom1</v>
      </c>
      <c r="C143" s="55">
        <f t="shared" si="10"/>
        <v>1</v>
      </c>
      <c r="D143" s="78">
        <v>1</v>
      </c>
      <c r="E143" s="78" t="s">
        <v>324</v>
      </c>
      <c r="F143" s="79" t="s">
        <v>172</v>
      </c>
      <c r="G143" s="80" t="s">
        <v>555</v>
      </c>
      <c r="H143" s="81" t="s">
        <v>3</v>
      </c>
      <c r="I143" s="81" t="s">
        <v>175</v>
      </c>
      <c r="J143" s="78" t="s">
        <v>8</v>
      </c>
      <c r="K143" s="78"/>
      <c r="L143" s="78"/>
    </row>
    <row r="144" spans="1:12" s="79" customFormat="1" x14ac:dyDescent="0.2">
      <c r="A144" s="32" t="str">
        <f t="shared" si="8"/>
        <v>ReceivedFromregulatedEntityIdentifier</v>
      </c>
      <c r="B144" s="32" t="str">
        <f t="shared" si="9"/>
        <v>ReceivedFrom2</v>
      </c>
      <c r="C144" s="55">
        <f t="shared" si="10"/>
        <v>2</v>
      </c>
      <c r="D144" s="78">
        <v>1</v>
      </c>
      <c r="E144" s="78" t="s">
        <v>324</v>
      </c>
      <c r="F144" s="79" t="s">
        <v>172</v>
      </c>
      <c r="G144" s="80" t="s">
        <v>556</v>
      </c>
      <c r="H144" s="81" t="s">
        <v>450</v>
      </c>
      <c r="I144" s="81" t="s">
        <v>174</v>
      </c>
      <c r="J144" s="78" t="s">
        <v>4</v>
      </c>
      <c r="K144" s="78"/>
      <c r="L144" s="78"/>
    </row>
    <row r="145" spans="1:12" s="79" customFormat="1" x14ac:dyDescent="0.2">
      <c r="A145" s="32" t="str">
        <f t="shared" si="8"/>
        <v>ReceivedFromregulatedPartyType</v>
      </c>
      <c r="B145" s="32" t="str">
        <f t="shared" si="9"/>
        <v>ReceivedFrom3</v>
      </c>
      <c r="C145" s="55">
        <f t="shared" si="10"/>
        <v>3</v>
      </c>
      <c r="D145" s="78">
        <v>1</v>
      </c>
      <c r="E145" s="78" t="s">
        <v>324</v>
      </c>
      <c r="F145" s="79" t="s">
        <v>172</v>
      </c>
      <c r="G145" s="80" t="s">
        <v>557</v>
      </c>
      <c r="H145" s="81" t="s">
        <v>3</v>
      </c>
      <c r="I145" s="81" t="s">
        <v>170</v>
      </c>
      <c r="J145" s="78" t="s">
        <v>8</v>
      </c>
      <c r="K145" s="78"/>
      <c r="L145" s="78"/>
    </row>
    <row r="146" spans="1:12" s="79" customFormat="1" x14ac:dyDescent="0.2">
      <c r="A146" s="32" t="str">
        <f t="shared" si="8"/>
        <v>Routing</v>
      </c>
      <c r="B146" s="32" t="str">
        <f t="shared" si="9"/>
        <v>Routing0</v>
      </c>
      <c r="C146" s="55">
        <f t="shared" si="10"/>
        <v>0</v>
      </c>
      <c r="D146" s="78">
        <v>0</v>
      </c>
      <c r="E146" s="78" t="s">
        <v>324</v>
      </c>
      <c r="F146" s="79" t="s">
        <v>202</v>
      </c>
      <c r="G146" s="80"/>
      <c r="H146" s="81" t="s">
        <v>3</v>
      </c>
      <c r="I146" s="81" t="s">
        <v>312</v>
      </c>
      <c r="J146" s="78" t="s">
        <v>4</v>
      </c>
      <c r="K146" s="78"/>
      <c r="L146" s="78"/>
    </row>
    <row r="147" spans="1:12" s="28" customFormat="1" x14ac:dyDescent="0.2">
      <c r="A147" s="32" t="str">
        <f t="shared" si="8"/>
        <v>RoutingaircraftPossibilityCode</v>
      </c>
      <c r="B147" s="32" t="str">
        <f t="shared" si="9"/>
        <v>Routing1</v>
      </c>
      <c r="C147" s="55">
        <f t="shared" si="10"/>
        <v>1</v>
      </c>
      <c r="D147" s="78">
        <v>1</v>
      </c>
      <c r="E147" s="78" t="s">
        <v>324</v>
      </c>
      <c r="F147" s="79" t="s">
        <v>202</v>
      </c>
      <c r="G147" s="80" t="s">
        <v>262</v>
      </c>
      <c r="H147" s="81" t="s">
        <v>3</v>
      </c>
      <c r="I147" s="81"/>
      <c r="J147" s="78" t="s">
        <v>8</v>
      </c>
      <c r="K147" s="78"/>
      <c r="L147" s="78"/>
    </row>
    <row r="148" spans="1:12" s="28" customFormat="1" x14ac:dyDescent="0.2">
      <c r="A148" s="32" t="str">
        <f t="shared" si="8"/>
        <v>RoutinglatestArrivalDateTime</v>
      </c>
      <c r="B148" s="32" t="str">
        <f t="shared" si="9"/>
        <v>Routing2</v>
      </c>
      <c r="C148" s="55">
        <f t="shared" si="10"/>
        <v>2</v>
      </c>
      <c r="D148" s="78">
        <v>1</v>
      </c>
      <c r="E148" s="78" t="s">
        <v>324</v>
      </c>
      <c r="F148" s="79" t="s">
        <v>202</v>
      </c>
      <c r="G148" s="80" t="s">
        <v>258</v>
      </c>
      <c r="H148" s="81" t="s">
        <v>3</v>
      </c>
      <c r="I148" s="81" t="s">
        <v>259</v>
      </c>
      <c r="J148" s="78" t="s">
        <v>28</v>
      </c>
      <c r="K148" s="78"/>
      <c r="L148" s="78"/>
    </row>
    <row r="149" spans="1:12" s="28" customFormat="1" x14ac:dyDescent="0.2">
      <c r="A149" s="32" t="str">
        <f t="shared" si="8"/>
        <v>RoutingmaxConnections</v>
      </c>
      <c r="B149" s="32" t="str">
        <f t="shared" si="9"/>
        <v>Routing3</v>
      </c>
      <c r="C149" s="55">
        <f t="shared" si="10"/>
        <v>3</v>
      </c>
      <c r="D149" s="78">
        <v>1</v>
      </c>
      <c r="E149" s="78" t="s">
        <v>324</v>
      </c>
      <c r="F149" s="79" t="s">
        <v>202</v>
      </c>
      <c r="G149" s="80" t="s">
        <v>260</v>
      </c>
      <c r="H149" s="81" t="s">
        <v>3</v>
      </c>
      <c r="I149" s="81" t="s">
        <v>261</v>
      </c>
      <c r="J149" s="78" t="s">
        <v>22</v>
      </c>
      <c r="K149" s="78"/>
      <c r="L149" s="78"/>
    </row>
    <row r="150" spans="1:12" s="28" customFormat="1" x14ac:dyDescent="0.2">
      <c r="A150" s="32" t="str">
        <f t="shared" si="8"/>
        <v>RoutingonlineInd</v>
      </c>
      <c r="B150" s="32" t="str">
        <f t="shared" si="9"/>
        <v>Routing4</v>
      </c>
      <c r="C150" s="55">
        <f t="shared" si="10"/>
        <v>4</v>
      </c>
      <c r="D150" s="78">
        <v>1</v>
      </c>
      <c r="E150" s="78" t="s">
        <v>324</v>
      </c>
      <c r="F150" s="79" t="s">
        <v>202</v>
      </c>
      <c r="G150" s="80" t="s">
        <v>558</v>
      </c>
      <c r="H150" s="81" t="s">
        <v>3</v>
      </c>
      <c r="I150" s="81" t="s">
        <v>265</v>
      </c>
      <c r="J150" s="78" t="s">
        <v>235</v>
      </c>
      <c r="K150" s="78"/>
      <c r="L150" s="78"/>
    </row>
    <row r="151" spans="1:12" s="79" customFormat="1" x14ac:dyDescent="0.2">
      <c r="A151" s="32" t="str">
        <f t="shared" si="8"/>
        <v>RoutingrfsInd</v>
      </c>
      <c r="B151" s="32" t="str">
        <f t="shared" si="9"/>
        <v>Routing5</v>
      </c>
      <c r="C151" s="55">
        <f t="shared" si="10"/>
        <v>5</v>
      </c>
      <c r="D151" s="78">
        <v>1</v>
      </c>
      <c r="E151" s="78" t="s">
        <v>324</v>
      </c>
      <c r="F151" s="79" t="s">
        <v>202</v>
      </c>
      <c r="G151" s="80" t="s">
        <v>263</v>
      </c>
      <c r="H151" s="81" t="s">
        <v>3</v>
      </c>
      <c r="I151" s="81" t="s">
        <v>264</v>
      </c>
      <c r="J151" s="78" t="s">
        <v>235</v>
      </c>
      <c r="K151" s="78"/>
      <c r="L151" s="78"/>
    </row>
    <row r="152" spans="1:12" s="79" customFormat="1" x14ac:dyDescent="0.2">
      <c r="A152" s="32" t="str">
        <f t="shared" si="8"/>
        <v>SecurityStatus</v>
      </c>
      <c r="B152" s="32" t="str">
        <f t="shared" si="9"/>
        <v>SecurityStatus0</v>
      </c>
      <c r="C152" s="55">
        <f t="shared" si="10"/>
        <v>0</v>
      </c>
      <c r="D152" s="78">
        <v>0</v>
      </c>
      <c r="E152" s="78" t="s">
        <v>324</v>
      </c>
      <c r="F152" s="79" t="s">
        <v>165</v>
      </c>
      <c r="G152" s="80"/>
      <c r="H152" s="81" t="s">
        <v>3</v>
      </c>
      <c r="I152" s="81" t="s">
        <v>166</v>
      </c>
      <c r="J152" s="78" t="s">
        <v>4</v>
      </c>
      <c r="K152" s="78" t="s">
        <v>3</v>
      </c>
      <c r="L152" s="78"/>
    </row>
    <row r="153" spans="1:12" s="79" customFormat="1" x14ac:dyDescent="0.2">
      <c r="A153" s="32" t="str">
        <f t="shared" si="8"/>
        <v>SecurityStatusissuedBy</v>
      </c>
      <c r="B153" s="32" t="str">
        <f t="shared" si="9"/>
        <v>SecurityStatus1</v>
      </c>
      <c r="C153" s="55">
        <f t="shared" si="10"/>
        <v>1</v>
      </c>
      <c r="D153" s="78">
        <v>1</v>
      </c>
      <c r="E153" s="78" t="s">
        <v>324</v>
      </c>
      <c r="F153" s="79" t="s">
        <v>165</v>
      </c>
      <c r="G153" s="80" t="s">
        <v>559</v>
      </c>
      <c r="H153" s="81" t="s">
        <v>450</v>
      </c>
      <c r="I153" s="81" t="s">
        <v>169</v>
      </c>
      <c r="J153" s="78" t="s">
        <v>4</v>
      </c>
      <c r="K153" s="78" t="s">
        <v>68</v>
      </c>
      <c r="L153" s="78"/>
    </row>
    <row r="154" spans="1:12" s="79" customFormat="1" x14ac:dyDescent="0.2">
      <c r="A154" s="32" t="str">
        <f t="shared" si="8"/>
        <v>SecurityStatusissuedOn</v>
      </c>
      <c r="B154" s="32" t="str">
        <f t="shared" si="9"/>
        <v>SecurityStatus2</v>
      </c>
      <c r="C154" s="55">
        <f t="shared" si="10"/>
        <v>2</v>
      </c>
      <c r="D154" s="78">
        <v>1</v>
      </c>
      <c r="E154" s="78" t="s">
        <v>324</v>
      </c>
      <c r="F154" s="79" t="s">
        <v>165</v>
      </c>
      <c r="G154" s="80" t="s">
        <v>560</v>
      </c>
      <c r="H154" s="81" t="s">
        <v>3</v>
      </c>
      <c r="I154" s="81" t="s">
        <v>168</v>
      </c>
      <c r="J154" s="78" t="s">
        <v>28</v>
      </c>
      <c r="K154" s="78" t="s">
        <v>68</v>
      </c>
      <c r="L154" s="78"/>
    </row>
    <row r="155" spans="1:12" s="29" customFormat="1" x14ac:dyDescent="0.2">
      <c r="A155" s="32" t="str">
        <f t="shared" si="8"/>
        <v>SecurityStatuspiece</v>
      </c>
      <c r="B155" s="32" t="str">
        <f t="shared" si="9"/>
        <v>SecurityStatus3</v>
      </c>
      <c r="C155" s="55">
        <f t="shared" si="10"/>
        <v>3</v>
      </c>
      <c r="D155" s="78">
        <v>1</v>
      </c>
      <c r="E155" s="78" t="s">
        <v>324</v>
      </c>
      <c r="F155" s="79" t="s">
        <v>165</v>
      </c>
      <c r="G155" s="80" t="s">
        <v>561</v>
      </c>
      <c r="H155" s="81" t="s">
        <v>334</v>
      </c>
      <c r="I155" s="81" t="s">
        <v>224</v>
      </c>
      <c r="J155" s="78" t="s">
        <v>4</v>
      </c>
      <c r="K155" s="78"/>
      <c r="L155" s="78"/>
    </row>
    <row r="156" spans="1:12" s="79" customFormat="1" x14ac:dyDescent="0.2">
      <c r="A156" s="32" t="str">
        <f t="shared" si="8"/>
        <v>SecurityStatusreasonsForSecurityStatus</v>
      </c>
      <c r="B156" s="32" t="str">
        <f t="shared" si="9"/>
        <v>SecurityStatus4</v>
      </c>
      <c r="C156" s="55">
        <f t="shared" si="10"/>
        <v>4</v>
      </c>
      <c r="D156" s="78">
        <v>1</v>
      </c>
      <c r="E156" s="78" t="s">
        <v>324</v>
      </c>
      <c r="F156" s="79" t="s">
        <v>165</v>
      </c>
      <c r="G156" s="80" t="s">
        <v>562</v>
      </c>
      <c r="H156" s="81" t="s">
        <v>3</v>
      </c>
      <c r="I156" s="81" t="s">
        <v>166</v>
      </c>
      <c r="J156" s="78" t="s">
        <v>4</v>
      </c>
      <c r="K156" s="78" t="s">
        <v>68</v>
      </c>
      <c r="L156" s="78"/>
    </row>
    <row r="157" spans="1:12" s="79" customFormat="1" x14ac:dyDescent="0.2">
      <c r="A157" s="32" t="str">
        <f t="shared" si="8"/>
        <v>SecurityStatusreceivedBy</v>
      </c>
      <c r="B157" s="32" t="str">
        <f t="shared" si="9"/>
        <v>SecurityStatus5</v>
      </c>
      <c r="C157" s="55">
        <f t="shared" si="10"/>
        <v>5</v>
      </c>
      <c r="D157" s="78">
        <v>1</v>
      </c>
      <c r="E157" s="78" t="s">
        <v>324</v>
      </c>
      <c r="F157" s="79" t="s">
        <v>165</v>
      </c>
      <c r="G157" s="80" t="s">
        <v>563</v>
      </c>
      <c r="H157" s="81" t="s">
        <v>450</v>
      </c>
      <c r="I157" s="81" t="s">
        <v>225</v>
      </c>
      <c r="J157" s="78" t="s">
        <v>4</v>
      </c>
      <c r="K157" s="78"/>
      <c r="L157" s="78"/>
    </row>
    <row r="158" spans="1:12" s="79" customFormat="1" x14ac:dyDescent="0.2">
      <c r="A158" s="32" t="str">
        <f t="shared" si="8"/>
        <v>SecurityStatusregulatedPartyType</v>
      </c>
      <c r="B158" s="32" t="str">
        <f t="shared" si="9"/>
        <v>SecurityStatus6</v>
      </c>
      <c r="C158" s="55">
        <f t="shared" si="10"/>
        <v>6</v>
      </c>
      <c r="D158" s="78">
        <v>1</v>
      </c>
      <c r="E158" s="78" t="s">
        <v>324</v>
      </c>
      <c r="F158" s="79" t="s">
        <v>165</v>
      </c>
      <c r="G158" s="80" t="s">
        <v>557</v>
      </c>
      <c r="H158" s="81" t="s">
        <v>3</v>
      </c>
      <c r="I158" s="81" t="s">
        <v>170</v>
      </c>
      <c r="J158" s="78" t="s">
        <v>8</v>
      </c>
      <c r="K158" s="78" t="s">
        <v>68</v>
      </c>
      <c r="L158" s="78"/>
    </row>
    <row r="159" spans="1:12" s="79" customFormat="1" x14ac:dyDescent="0.2">
      <c r="A159" s="32" t="str">
        <f t="shared" si="8"/>
        <v>SecurityStatusregulatingAuthority</v>
      </c>
      <c r="B159" s="32" t="str">
        <f t="shared" si="9"/>
        <v>SecurityStatus7</v>
      </c>
      <c r="C159" s="55">
        <f t="shared" si="10"/>
        <v>7</v>
      </c>
      <c r="D159" s="78">
        <v>1</v>
      </c>
      <c r="E159" s="78" t="s">
        <v>324</v>
      </c>
      <c r="F159" s="79" t="s">
        <v>165</v>
      </c>
      <c r="G159" s="80" t="s">
        <v>564</v>
      </c>
      <c r="H159" s="81" t="s">
        <v>3</v>
      </c>
      <c r="I159" s="81" t="s">
        <v>101</v>
      </c>
      <c r="J159" s="78" t="s">
        <v>8</v>
      </c>
      <c r="K159" s="78" t="s">
        <v>3</v>
      </c>
      <c r="L159" s="78" t="s">
        <v>3</v>
      </c>
    </row>
    <row r="160" spans="1:12" s="79" customFormat="1" x14ac:dyDescent="0.2">
      <c r="A160" s="32" t="str">
        <f t="shared" si="8"/>
        <v>SecurityStatusstatusCode</v>
      </c>
      <c r="B160" s="32" t="str">
        <f t="shared" si="9"/>
        <v>SecurityStatus8</v>
      </c>
      <c r="C160" s="55">
        <f t="shared" si="10"/>
        <v>8</v>
      </c>
      <c r="D160" s="78">
        <v>1</v>
      </c>
      <c r="E160" s="78" t="s">
        <v>324</v>
      </c>
      <c r="F160" s="79" t="s">
        <v>165</v>
      </c>
      <c r="G160" s="80" t="s">
        <v>565</v>
      </c>
      <c r="H160" s="81" t="s">
        <v>3</v>
      </c>
      <c r="I160" s="81" t="s">
        <v>167</v>
      </c>
      <c r="J160" s="78" t="s">
        <v>8</v>
      </c>
      <c r="K160" s="78" t="s">
        <v>68</v>
      </c>
      <c r="L160" s="78"/>
    </row>
    <row r="161" spans="1:12" s="79" customFormat="1" x14ac:dyDescent="0.2">
      <c r="A161" s="32" t="str">
        <f t="shared" si="8"/>
        <v>ServiceRequest</v>
      </c>
      <c r="B161" s="32" t="str">
        <f t="shared" si="9"/>
        <v>ServiceRequest0</v>
      </c>
      <c r="C161" s="55">
        <f t="shared" si="10"/>
        <v>0</v>
      </c>
      <c r="D161" s="78">
        <v>0</v>
      </c>
      <c r="E161" s="78" t="s">
        <v>324</v>
      </c>
      <c r="F161" s="79" t="s">
        <v>155</v>
      </c>
      <c r="G161" s="80"/>
      <c r="H161" s="81" t="s">
        <v>3</v>
      </c>
      <c r="I161" s="81" t="s">
        <v>156</v>
      </c>
      <c r="J161" s="78" t="s">
        <v>4</v>
      </c>
      <c r="K161" s="78" t="s">
        <v>3</v>
      </c>
      <c r="L161" s="78" t="s">
        <v>5</v>
      </c>
    </row>
    <row r="162" spans="1:12" s="79" customFormat="1" x14ac:dyDescent="0.2">
      <c r="A162" s="32" t="str">
        <f t="shared" si="8"/>
        <v>ServiceRequestcode</v>
      </c>
      <c r="B162" s="32" t="str">
        <f t="shared" si="9"/>
        <v>ServiceRequest1</v>
      </c>
      <c r="C162" s="55">
        <f t="shared" si="10"/>
        <v>1</v>
      </c>
      <c r="D162" s="78">
        <v>1</v>
      </c>
      <c r="E162" s="78" t="s">
        <v>324</v>
      </c>
      <c r="F162" s="79" t="s">
        <v>155</v>
      </c>
      <c r="G162" s="80" t="s">
        <v>518</v>
      </c>
      <c r="H162" s="81" t="s">
        <v>3</v>
      </c>
      <c r="I162" s="81" t="s">
        <v>157</v>
      </c>
      <c r="J162" s="78" t="s">
        <v>8</v>
      </c>
      <c r="K162" s="78" t="s">
        <v>3</v>
      </c>
      <c r="L162" s="78" t="s">
        <v>3</v>
      </c>
    </row>
    <row r="163" spans="1:12" s="79" customFormat="1" x14ac:dyDescent="0.2">
      <c r="A163" s="32" t="str">
        <f t="shared" si="8"/>
        <v>ServiceRequestdescription</v>
      </c>
      <c r="B163" s="32" t="str">
        <f t="shared" si="9"/>
        <v>ServiceRequest2</v>
      </c>
      <c r="C163" s="55">
        <f t="shared" si="10"/>
        <v>2</v>
      </c>
      <c r="D163" s="78">
        <v>1</v>
      </c>
      <c r="E163" s="78" t="s">
        <v>324</v>
      </c>
      <c r="F163" s="79" t="s">
        <v>155</v>
      </c>
      <c r="G163" s="80" t="s">
        <v>519</v>
      </c>
      <c r="H163" s="81" t="s">
        <v>3</v>
      </c>
      <c r="I163" s="81" t="s">
        <v>158</v>
      </c>
      <c r="J163" s="78" t="s">
        <v>8</v>
      </c>
      <c r="K163" s="78" t="s">
        <v>3</v>
      </c>
      <c r="L163" s="78" t="s">
        <v>3</v>
      </c>
    </row>
    <row r="164" spans="1:12" s="79" customFormat="1" x14ac:dyDescent="0.2">
      <c r="A164" s="32" t="str">
        <f t="shared" si="8"/>
        <v>ServiceRequestrequestedBy</v>
      </c>
      <c r="B164" s="32" t="str">
        <f t="shared" si="9"/>
        <v>ServiceRequest3</v>
      </c>
      <c r="C164" s="55">
        <f t="shared" si="10"/>
        <v>3</v>
      </c>
      <c r="D164" s="78">
        <v>1</v>
      </c>
      <c r="E164" s="78" t="s">
        <v>324</v>
      </c>
      <c r="F164" s="79" t="s">
        <v>155</v>
      </c>
      <c r="G164" s="80" t="s">
        <v>819</v>
      </c>
      <c r="H164" s="81" t="s">
        <v>452</v>
      </c>
      <c r="I164" s="81"/>
      <c r="J164" s="78" t="s">
        <v>4</v>
      </c>
      <c r="K164" s="78"/>
      <c r="L164" s="78"/>
    </row>
    <row r="165" spans="1:12" s="79" customFormat="1" x14ac:dyDescent="0.2">
      <c r="A165" s="32" t="str">
        <f t="shared" si="8"/>
        <v>ServiceRequeststatementText</v>
      </c>
      <c r="B165" s="32" t="str">
        <f t="shared" si="9"/>
        <v>ServiceRequest4</v>
      </c>
      <c r="C165" s="55">
        <f t="shared" si="10"/>
        <v>4</v>
      </c>
      <c r="D165" s="78">
        <v>1</v>
      </c>
      <c r="E165" s="78" t="s">
        <v>324</v>
      </c>
      <c r="F165" s="79" t="s">
        <v>155</v>
      </c>
      <c r="G165" s="80" t="s">
        <v>566</v>
      </c>
      <c r="H165" s="81" t="s">
        <v>3</v>
      </c>
      <c r="I165" s="81" t="s">
        <v>160</v>
      </c>
      <c r="J165" s="78" t="s">
        <v>8</v>
      </c>
      <c r="K165" s="78" t="s">
        <v>3</v>
      </c>
      <c r="L165" s="78" t="s">
        <v>3</v>
      </c>
    </row>
    <row r="166" spans="1:12" s="79" customFormat="1" x14ac:dyDescent="0.2">
      <c r="A166" s="32" t="str">
        <f t="shared" si="8"/>
        <v>ServiceRequeststatementType</v>
      </c>
      <c r="B166" s="32" t="str">
        <f t="shared" si="9"/>
        <v>ServiceRequest5</v>
      </c>
      <c r="C166" s="55">
        <f t="shared" si="10"/>
        <v>5</v>
      </c>
      <c r="D166" s="78">
        <v>1</v>
      </c>
      <c r="E166" s="78" t="s">
        <v>324</v>
      </c>
      <c r="F166" s="79" t="s">
        <v>155</v>
      </c>
      <c r="G166" s="80" t="s">
        <v>567</v>
      </c>
      <c r="H166" s="81" t="s">
        <v>3</v>
      </c>
      <c r="I166" s="81" t="s">
        <v>159</v>
      </c>
      <c r="J166" s="78" t="s">
        <v>8</v>
      </c>
      <c r="K166" s="78" t="s">
        <v>3</v>
      </c>
      <c r="L166" s="78" t="s">
        <v>5</v>
      </c>
    </row>
    <row r="167" spans="1:12" s="28" customFormat="1" x14ac:dyDescent="0.2">
      <c r="A167" s="32" t="str">
        <f t="shared" si="8"/>
        <v>Shipment</v>
      </c>
      <c r="B167" s="32" t="str">
        <f t="shared" si="9"/>
        <v>Shipment0</v>
      </c>
      <c r="C167" s="55">
        <f t="shared" si="10"/>
        <v>0</v>
      </c>
      <c r="D167" s="78">
        <v>0</v>
      </c>
      <c r="E167" s="78" t="s">
        <v>324</v>
      </c>
      <c r="F167" s="79" t="s">
        <v>448</v>
      </c>
      <c r="G167" s="80"/>
      <c r="H167" s="81" t="s">
        <v>3</v>
      </c>
      <c r="I167" s="81" t="s">
        <v>309</v>
      </c>
      <c r="J167" s="78" t="s">
        <v>4</v>
      </c>
      <c r="K167" s="78"/>
      <c r="L167" s="78"/>
    </row>
    <row r="168" spans="1:12" s="79" customFormat="1" x14ac:dyDescent="0.2">
      <c r="A168" s="32" t="str">
        <f t="shared" si="8"/>
        <v>ShipmentcontainedPiece</v>
      </c>
      <c r="B168" s="32" t="str">
        <f t="shared" si="9"/>
        <v>Shipment1</v>
      </c>
      <c r="C168" s="55">
        <f t="shared" si="10"/>
        <v>1</v>
      </c>
      <c r="D168" s="78">
        <v>1</v>
      </c>
      <c r="E168" s="78" t="s">
        <v>324</v>
      </c>
      <c r="F168" s="79" t="s">
        <v>448</v>
      </c>
      <c r="G168" s="80" t="s">
        <v>522</v>
      </c>
      <c r="H168" s="81" t="s">
        <v>334</v>
      </c>
      <c r="I168" s="81" t="s">
        <v>54</v>
      </c>
      <c r="J168" s="78" t="s">
        <v>4</v>
      </c>
      <c r="K168" s="78"/>
      <c r="L168" s="78"/>
    </row>
    <row r="169" spans="1:12" s="79" customFormat="1" x14ac:dyDescent="0.2">
      <c r="A169" s="32" t="str">
        <f t="shared" si="8"/>
        <v>Shipmentdimensions</v>
      </c>
      <c r="B169" s="32" t="str">
        <f t="shared" si="9"/>
        <v>Shipment2</v>
      </c>
      <c r="C169" s="55">
        <f t="shared" si="10"/>
        <v>2</v>
      </c>
      <c r="D169" s="78">
        <v>1</v>
      </c>
      <c r="E169" s="78" t="s">
        <v>324</v>
      </c>
      <c r="F169" s="79" t="s">
        <v>448</v>
      </c>
      <c r="G169" s="80" t="s">
        <v>496</v>
      </c>
      <c r="H169" s="80" t="s">
        <v>19</v>
      </c>
      <c r="I169" s="81" t="s">
        <v>43</v>
      </c>
      <c r="J169" s="78" t="s">
        <v>4</v>
      </c>
      <c r="K169" s="78" t="s">
        <v>3</v>
      </c>
      <c r="L169" s="78" t="s">
        <v>5</v>
      </c>
    </row>
    <row r="170" spans="1:12" s="79" customFormat="1" x14ac:dyDescent="0.2">
      <c r="A170" s="32" t="str">
        <f t="shared" si="8"/>
        <v>ShipmentexternalReference</v>
      </c>
      <c r="B170" s="32" t="str">
        <f t="shared" si="9"/>
        <v>Shipment3</v>
      </c>
      <c r="C170" s="55">
        <f t="shared" si="10"/>
        <v>3</v>
      </c>
      <c r="D170" s="78">
        <v>1</v>
      </c>
      <c r="E170" s="78" t="s">
        <v>324</v>
      </c>
      <c r="F170" s="79" t="s">
        <v>448</v>
      </c>
      <c r="G170" s="80" t="s">
        <v>524</v>
      </c>
      <c r="H170" s="81" t="s">
        <v>56</v>
      </c>
      <c r="I170" s="81" t="s">
        <v>70</v>
      </c>
      <c r="J170" s="78" t="s">
        <v>4</v>
      </c>
      <c r="K170" s="78"/>
      <c r="L170" s="78" t="s">
        <v>5</v>
      </c>
    </row>
    <row r="171" spans="1:12" s="79" customFormat="1" x14ac:dyDescent="0.2">
      <c r="A171" s="32" t="str">
        <f t="shared" si="8"/>
        <v>ShipmentgoodsDescription</v>
      </c>
      <c r="B171" s="32" t="str">
        <f t="shared" si="9"/>
        <v>Shipment4</v>
      </c>
      <c r="C171" s="55">
        <f t="shared" si="10"/>
        <v>4</v>
      </c>
      <c r="D171" s="78">
        <v>1</v>
      </c>
      <c r="E171" s="78" t="s">
        <v>324</v>
      </c>
      <c r="F171" s="79" t="s">
        <v>448</v>
      </c>
      <c r="G171" s="80" t="s">
        <v>525</v>
      </c>
      <c r="H171" s="81" t="s">
        <v>3</v>
      </c>
      <c r="I171" s="81" t="s">
        <v>39</v>
      </c>
      <c r="J171" s="78" t="s">
        <v>8</v>
      </c>
      <c r="K171" s="78"/>
      <c r="L171" s="78"/>
    </row>
    <row r="172" spans="1:12" s="79" customFormat="1" x14ac:dyDescent="0.2">
      <c r="A172" s="32" t="str">
        <f t="shared" si="8"/>
        <v>Shipmentinsurance</v>
      </c>
      <c r="B172" s="32" t="str">
        <f t="shared" si="9"/>
        <v>Shipment5</v>
      </c>
      <c r="C172" s="55">
        <f t="shared" si="10"/>
        <v>5</v>
      </c>
      <c r="D172" s="78">
        <v>1</v>
      </c>
      <c r="E172" s="78" t="s">
        <v>324</v>
      </c>
      <c r="F172" s="79" t="s">
        <v>448</v>
      </c>
      <c r="G172" s="80" t="s">
        <v>568</v>
      </c>
      <c r="H172" s="81" t="s">
        <v>76</v>
      </c>
      <c r="I172" s="81" t="s">
        <v>77</v>
      </c>
      <c r="J172" s="78" t="s">
        <v>4</v>
      </c>
      <c r="K172" s="78"/>
      <c r="L172" s="78"/>
    </row>
    <row r="173" spans="1:12" s="28" customFormat="1" x14ac:dyDescent="0.2">
      <c r="A173" s="32" t="str">
        <f t="shared" si="8"/>
        <v>ShipmenttotalGrossWeight</v>
      </c>
      <c r="B173" s="32" t="str">
        <f t="shared" si="9"/>
        <v>Shipment6</v>
      </c>
      <c r="C173" s="55">
        <f t="shared" si="10"/>
        <v>6</v>
      </c>
      <c r="D173" s="78">
        <v>1</v>
      </c>
      <c r="E173" s="78" t="s">
        <v>324</v>
      </c>
      <c r="F173" s="79" t="s">
        <v>448</v>
      </c>
      <c r="G173" s="80" t="s">
        <v>569</v>
      </c>
      <c r="H173" s="81" t="s">
        <v>16</v>
      </c>
      <c r="I173" s="81" t="s">
        <v>40</v>
      </c>
      <c r="J173" s="78" t="s">
        <v>4</v>
      </c>
      <c r="K173" s="78" t="s">
        <v>68</v>
      </c>
      <c r="L173" s="78" t="s">
        <v>3</v>
      </c>
    </row>
    <row r="174" spans="1:12" s="28" customFormat="1" x14ac:dyDescent="0.2">
      <c r="A174" s="32" t="str">
        <f t="shared" si="8"/>
        <v>ShipmenttotalPieceCount</v>
      </c>
      <c r="B174" s="32" t="str">
        <f t="shared" si="9"/>
        <v>Shipment7</v>
      </c>
      <c r="C174" s="55">
        <f t="shared" si="10"/>
        <v>7</v>
      </c>
      <c r="D174" s="78">
        <v>1</v>
      </c>
      <c r="E174" s="78" t="s">
        <v>324</v>
      </c>
      <c r="F174" s="79" t="s">
        <v>448</v>
      </c>
      <c r="G174" s="80" t="s">
        <v>570</v>
      </c>
      <c r="H174" s="81" t="s">
        <v>3</v>
      </c>
      <c r="I174" s="81" t="s">
        <v>226</v>
      </c>
      <c r="J174" s="78" t="s">
        <v>22</v>
      </c>
      <c r="K174" s="78" t="s">
        <v>3</v>
      </c>
      <c r="L174" s="78" t="s">
        <v>3</v>
      </c>
    </row>
    <row r="175" spans="1:12" s="79" customFormat="1" x14ac:dyDescent="0.2">
      <c r="A175" s="32" t="str">
        <f t="shared" si="8"/>
        <v>ShipmenttotalSLAC</v>
      </c>
      <c r="B175" s="32" t="str">
        <f t="shared" si="9"/>
        <v>Shipment8</v>
      </c>
      <c r="C175" s="55">
        <f t="shared" si="10"/>
        <v>8</v>
      </c>
      <c r="D175" s="78">
        <v>1</v>
      </c>
      <c r="E175" s="78" t="s">
        <v>324</v>
      </c>
      <c r="F175" s="79" t="s">
        <v>448</v>
      </c>
      <c r="G175" s="80" t="s">
        <v>571</v>
      </c>
      <c r="H175" s="81" t="s">
        <v>3</v>
      </c>
      <c r="I175" s="81" t="s">
        <v>69</v>
      </c>
      <c r="J175" s="78" t="s">
        <v>22</v>
      </c>
      <c r="K175" s="78" t="s">
        <v>3</v>
      </c>
      <c r="L175" s="78" t="s">
        <v>3</v>
      </c>
    </row>
    <row r="176" spans="1:12" s="79" customFormat="1" x14ac:dyDescent="0.2">
      <c r="A176" s="32" t="str">
        <f t="shared" si="8"/>
        <v>ShipmentvolumetricWeight</v>
      </c>
      <c r="B176" s="32" t="str">
        <f t="shared" si="9"/>
        <v>Shipment9</v>
      </c>
      <c r="C176" s="55">
        <f t="shared" si="10"/>
        <v>9</v>
      </c>
      <c r="D176" s="78">
        <v>1</v>
      </c>
      <c r="E176" s="78" t="s">
        <v>324</v>
      </c>
      <c r="F176" s="79" t="s">
        <v>448</v>
      </c>
      <c r="G176" s="80" t="s">
        <v>537</v>
      </c>
      <c r="H176" s="81" t="s">
        <v>41</v>
      </c>
      <c r="I176" s="81" t="s">
        <v>42</v>
      </c>
      <c r="J176" s="78" t="s">
        <v>4</v>
      </c>
      <c r="K176" s="78" t="s">
        <v>68</v>
      </c>
      <c r="L176" s="78" t="s">
        <v>5</v>
      </c>
    </row>
    <row r="177" spans="1:12" s="79" customFormat="1" x14ac:dyDescent="0.2">
      <c r="A177" s="32" t="str">
        <f t="shared" ref="A177:A240" si="11">F177&amp;G177</f>
        <v>SpecialHandling</v>
      </c>
      <c r="B177" s="32" t="str">
        <f t="shared" ref="B177:B240" si="12">F177&amp;C177</f>
        <v>SpecialHandling0</v>
      </c>
      <c r="C177" s="55">
        <f t="shared" ref="C177:C240" si="13">IF(D177=0,0,C176+1)</f>
        <v>0</v>
      </c>
      <c r="D177" s="78">
        <v>0</v>
      </c>
      <c r="E177" s="78" t="s">
        <v>324</v>
      </c>
      <c r="F177" s="79" t="s">
        <v>152</v>
      </c>
      <c r="G177" s="82"/>
      <c r="H177" s="81" t="s">
        <v>3</v>
      </c>
      <c r="I177" s="83" t="s">
        <v>153</v>
      </c>
      <c r="J177" s="78" t="s">
        <v>4</v>
      </c>
      <c r="K177" s="79" t="s">
        <v>3</v>
      </c>
      <c r="L177" s="84" t="s">
        <v>5</v>
      </c>
    </row>
    <row r="178" spans="1:12" s="79" customFormat="1" x14ac:dyDescent="0.2">
      <c r="A178" s="32" t="str">
        <f t="shared" si="11"/>
        <v>SpecialHandlingcode</v>
      </c>
      <c r="B178" s="32" t="str">
        <f t="shared" si="12"/>
        <v>SpecialHandling1</v>
      </c>
      <c r="C178" s="55">
        <f t="shared" si="13"/>
        <v>1</v>
      </c>
      <c r="D178" s="78">
        <v>1</v>
      </c>
      <c r="E178" s="78" t="s">
        <v>324</v>
      </c>
      <c r="F178" s="79" t="s">
        <v>152</v>
      </c>
      <c r="G178" s="80" t="s">
        <v>518</v>
      </c>
      <c r="H178" s="81" t="s">
        <v>3</v>
      </c>
      <c r="I178" s="81" t="s">
        <v>154</v>
      </c>
      <c r="J178" s="78" t="s">
        <v>8</v>
      </c>
      <c r="K178" s="78" t="s">
        <v>3</v>
      </c>
      <c r="L178" s="78" t="s">
        <v>3</v>
      </c>
    </row>
    <row r="179" spans="1:12" s="79" customFormat="1" x14ac:dyDescent="0.2">
      <c r="A179" s="32" t="str">
        <f t="shared" si="11"/>
        <v>TransportMeans</v>
      </c>
      <c r="B179" s="32" t="str">
        <f t="shared" si="12"/>
        <v>TransportMeans0</v>
      </c>
      <c r="C179" s="55">
        <f t="shared" si="13"/>
        <v>0</v>
      </c>
      <c r="D179" s="78">
        <v>0</v>
      </c>
      <c r="E179" s="78" t="s">
        <v>324</v>
      </c>
      <c r="F179" s="79" t="s">
        <v>205</v>
      </c>
      <c r="G179" s="80"/>
      <c r="H179" s="81" t="s">
        <v>3</v>
      </c>
      <c r="I179" s="81" t="s">
        <v>310</v>
      </c>
      <c r="J179" s="78" t="s">
        <v>4</v>
      </c>
      <c r="K179" s="78"/>
      <c r="L179" s="78" t="s">
        <v>5</v>
      </c>
    </row>
    <row r="180" spans="1:12" s="79" customFormat="1" x14ac:dyDescent="0.2">
      <c r="A180" s="32" t="str">
        <f t="shared" si="11"/>
        <v>TransportMeanstransportCompany</v>
      </c>
      <c r="B180" s="32" t="str">
        <f t="shared" si="12"/>
        <v>TransportMeans1</v>
      </c>
      <c r="C180" s="55">
        <f t="shared" si="13"/>
        <v>1</v>
      </c>
      <c r="D180" s="78">
        <v>1</v>
      </c>
      <c r="E180" s="78" t="s">
        <v>324</v>
      </c>
      <c r="F180" s="79" t="s">
        <v>205</v>
      </c>
      <c r="G180" s="82" t="s">
        <v>572</v>
      </c>
      <c r="H180" s="85" t="s">
        <v>450</v>
      </c>
      <c r="I180" s="85" t="s">
        <v>214</v>
      </c>
      <c r="J180" s="84" t="s">
        <v>4</v>
      </c>
      <c r="K180" s="78"/>
      <c r="L180" s="78"/>
    </row>
    <row r="181" spans="1:12" s="28" customFormat="1" x14ac:dyDescent="0.2">
      <c r="A181" s="32" t="str">
        <f t="shared" si="11"/>
        <v>TransportMeanstransportSegment</v>
      </c>
      <c r="B181" s="32" t="str">
        <f t="shared" si="12"/>
        <v>TransportMeans2</v>
      </c>
      <c r="C181" s="55">
        <f t="shared" si="13"/>
        <v>2</v>
      </c>
      <c r="D181" s="78">
        <v>1</v>
      </c>
      <c r="E181" s="78" t="s">
        <v>324</v>
      </c>
      <c r="F181" s="79" t="s">
        <v>205</v>
      </c>
      <c r="G181" s="80" t="s">
        <v>533</v>
      </c>
      <c r="H181" s="81" t="s">
        <v>48</v>
      </c>
      <c r="I181" s="81" t="s">
        <v>211</v>
      </c>
      <c r="J181" s="78" t="s">
        <v>4</v>
      </c>
      <c r="K181" s="78"/>
      <c r="L181" s="78"/>
    </row>
    <row r="182" spans="1:12" s="28" customFormat="1" x14ac:dyDescent="0.2">
      <c r="A182" s="32" t="str">
        <f t="shared" si="11"/>
        <v>TransportMeanstypicalCO2Coefficient</v>
      </c>
      <c r="B182" s="32" t="str">
        <f t="shared" si="12"/>
        <v>TransportMeans3</v>
      </c>
      <c r="C182" s="55">
        <f t="shared" si="13"/>
        <v>3</v>
      </c>
      <c r="D182" s="78">
        <v>1</v>
      </c>
      <c r="E182" s="78" t="s">
        <v>324</v>
      </c>
      <c r="F182" s="79" t="s">
        <v>205</v>
      </c>
      <c r="G182" s="80" t="s">
        <v>573</v>
      </c>
      <c r="H182" s="81" t="s">
        <v>16</v>
      </c>
      <c r="I182" s="81" t="s">
        <v>213</v>
      </c>
      <c r="J182" s="78" t="s">
        <v>4</v>
      </c>
      <c r="K182" s="78"/>
      <c r="L182" s="78"/>
    </row>
    <row r="183" spans="1:12" s="28" customFormat="1" x14ac:dyDescent="0.2">
      <c r="A183" s="32" t="str">
        <f t="shared" si="11"/>
        <v>TransportMeanstypicalFuelConsumption</v>
      </c>
      <c r="B183" s="32" t="str">
        <f t="shared" si="12"/>
        <v>TransportMeans4</v>
      </c>
      <c r="C183" s="55">
        <f t="shared" si="13"/>
        <v>4</v>
      </c>
      <c r="D183" s="78">
        <v>1</v>
      </c>
      <c r="E183" s="78" t="s">
        <v>324</v>
      </c>
      <c r="F183" s="79" t="s">
        <v>205</v>
      </c>
      <c r="G183" s="80" t="s">
        <v>574</v>
      </c>
      <c r="H183" s="81" t="s">
        <v>16</v>
      </c>
      <c r="I183" s="81" t="s">
        <v>212</v>
      </c>
      <c r="J183" s="78" t="s">
        <v>4</v>
      </c>
      <c r="K183" s="78"/>
      <c r="L183" s="78"/>
    </row>
    <row r="184" spans="1:12" s="79" customFormat="1" x14ac:dyDescent="0.2">
      <c r="A184" s="32" t="str">
        <f t="shared" si="11"/>
        <v>TransportMeansvehicleRegistration</v>
      </c>
      <c r="B184" s="32" t="str">
        <f t="shared" si="12"/>
        <v>TransportMeans5</v>
      </c>
      <c r="C184" s="55">
        <f t="shared" si="13"/>
        <v>5</v>
      </c>
      <c r="D184" s="78">
        <v>1</v>
      </c>
      <c r="E184" s="78" t="s">
        <v>324</v>
      </c>
      <c r="F184" s="79" t="s">
        <v>205</v>
      </c>
      <c r="G184" s="80" t="s">
        <v>575</v>
      </c>
      <c r="H184" s="81" t="s">
        <v>3</v>
      </c>
      <c r="I184" s="81" t="s">
        <v>187</v>
      </c>
      <c r="J184" s="78" t="s">
        <v>8</v>
      </c>
      <c r="K184" s="78" t="s">
        <v>3</v>
      </c>
      <c r="L184" s="78" t="s">
        <v>3</v>
      </c>
    </row>
    <row r="185" spans="1:12" s="79" customFormat="1" x14ac:dyDescent="0.2">
      <c r="A185" s="32" t="str">
        <f t="shared" si="11"/>
        <v>TransportMeansvehicleSize</v>
      </c>
      <c r="B185" s="32" t="str">
        <f t="shared" si="12"/>
        <v>TransportMeans6</v>
      </c>
      <c r="C185" s="55">
        <f t="shared" si="13"/>
        <v>6</v>
      </c>
      <c r="D185" s="78">
        <v>1</v>
      </c>
      <c r="E185" s="78" t="s">
        <v>324</v>
      </c>
      <c r="F185" s="79" t="s">
        <v>205</v>
      </c>
      <c r="G185" s="80" t="s">
        <v>576</v>
      </c>
      <c r="H185" s="81" t="s">
        <v>3</v>
      </c>
      <c r="I185" s="81" t="s">
        <v>189</v>
      </c>
      <c r="J185" s="78" t="s">
        <v>8</v>
      </c>
      <c r="K185" s="78" t="s">
        <v>3</v>
      </c>
      <c r="L185" s="78" t="s">
        <v>3</v>
      </c>
    </row>
    <row r="186" spans="1:12" s="79" customFormat="1" x14ac:dyDescent="0.2">
      <c r="A186" s="32" t="str">
        <f t="shared" si="11"/>
        <v>TransportMeansvehicleType</v>
      </c>
      <c r="B186" s="32" t="str">
        <f t="shared" si="12"/>
        <v>TransportMeans7</v>
      </c>
      <c r="C186" s="55">
        <f t="shared" si="13"/>
        <v>7</v>
      </c>
      <c r="D186" s="78">
        <v>1</v>
      </c>
      <c r="E186" s="78" t="s">
        <v>324</v>
      </c>
      <c r="F186" s="79" t="s">
        <v>205</v>
      </c>
      <c r="G186" s="80" t="s">
        <v>577</v>
      </c>
      <c r="H186" s="81" t="s">
        <v>3</v>
      </c>
      <c r="I186" s="81" t="s">
        <v>188</v>
      </c>
      <c r="J186" s="78" t="s">
        <v>8</v>
      </c>
      <c r="K186" s="78" t="s">
        <v>3</v>
      </c>
      <c r="L186" s="78" t="s">
        <v>3</v>
      </c>
    </row>
    <row r="187" spans="1:12" s="79" customFormat="1" x14ac:dyDescent="0.2">
      <c r="A187" s="32" t="str">
        <f t="shared" si="11"/>
        <v>TransportSegment</v>
      </c>
      <c r="B187" s="32" t="str">
        <f t="shared" si="12"/>
        <v>TransportSegment0</v>
      </c>
      <c r="C187" s="55">
        <f t="shared" si="13"/>
        <v>0</v>
      </c>
      <c r="D187" s="78">
        <v>0</v>
      </c>
      <c r="E187" s="78" t="s">
        <v>324</v>
      </c>
      <c r="F187" s="79" t="s">
        <v>48</v>
      </c>
      <c r="G187" s="80"/>
      <c r="H187" s="81" t="s">
        <v>3</v>
      </c>
      <c r="I187" s="81" t="s">
        <v>180</v>
      </c>
      <c r="J187" s="78" t="s">
        <v>4</v>
      </c>
      <c r="K187" s="78"/>
      <c r="L187" s="78" t="s">
        <v>5</v>
      </c>
    </row>
    <row r="188" spans="1:12" s="28" customFormat="1" x14ac:dyDescent="0.2">
      <c r="A188" s="32" t="str">
        <f t="shared" si="11"/>
        <v>TransportSegmentarrivalLocation</v>
      </c>
      <c r="B188" s="32" t="str">
        <f t="shared" si="12"/>
        <v>TransportSegment1</v>
      </c>
      <c r="C188" s="55">
        <f t="shared" si="13"/>
        <v>1</v>
      </c>
      <c r="D188" s="78">
        <v>1</v>
      </c>
      <c r="E188" s="78" t="s">
        <v>324</v>
      </c>
      <c r="F188" s="79" t="s">
        <v>48</v>
      </c>
      <c r="G188" s="80" t="s">
        <v>578</v>
      </c>
      <c r="H188" s="81" t="s">
        <v>78</v>
      </c>
      <c r="I188" s="81" t="s">
        <v>182</v>
      </c>
      <c r="J188" s="78" t="s">
        <v>4</v>
      </c>
      <c r="K188" s="78"/>
      <c r="L188" s="78"/>
    </row>
    <row r="189" spans="1:12" s="79" customFormat="1" x14ac:dyDescent="0.2">
      <c r="A189" s="32" t="str">
        <f t="shared" si="11"/>
        <v>TransportSegmentcO2CalculationMethod</v>
      </c>
      <c r="B189" s="32" t="str">
        <f t="shared" si="12"/>
        <v>TransportSegment2</v>
      </c>
      <c r="C189" s="55">
        <f t="shared" si="13"/>
        <v>2</v>
      </c>
      <c r="D189" s="78">
        <v>1</v>
      </c>
      <c r="E189" s="78" t="s">
        <v>324</v>
      </c>
      <c r="F189" s="79" t="s">
        <v>48</v>
      </c>
      <c r="G189" s="80" t="s">
        <v>579</v>
      </c>
      <c r="H189" s="81" t="s">
        <v>446</v>
      </c>
      <c r="I189" s="81" t="s">
        <v>327</v>
      </c>
      <c r="J189" s="78" t="s">
        <v>4</v>
      </c>
      <c r="K189" s="78"/>
      <c r="L189" s="78"/>
    </row>
    <row r="190" spans="1:12" s="79" customFormat="1" x14ac:dyDescent="0.2">
      <c r="A190" s="32" t="str">
        <f t="shared" si="11"/>
        <v>TransportSegmentcO2Emissions</v>
      </c>
      <c r="B190" s="32" t="str">
        <f t="shared" si="12"/>
        <v>TransportSegment3</v>
      </c>
      <c r="C190" s="55">
        <f t="shared" si="13"/>
        <v>3</v>
      </c>
      <c r="D190" s="78">
        <v>1</v>
      </c>
      <c r="E190" s="78" t="s">
        <v>324</v>
      </c>
      <c r="F190" s="79" t="s">
        <v>48</v>
      </c>
      <c r="G190" s="80" t="s">
        <v>580</v>
      </c>
      <c r="H190" s="81" t="s">
        <v>16</v>
      </c>
      <c r="I190" s="81" t="s">
        <v>326</v>
      </c>
      <c r="J190" s="78" t="s">
        <v>4</v>
      </c>
      <c r="K190" s="78"/>
      <c r="L190" s="78"/>
    </row>
    <row r="191" spans="1:12" s="79" customFormat="1" x14ac:dyDescent="0.2">
      <c r="A191" s="32" t="str">
        <f t="shared" si="11"/>
        <v>TransportSegmentdepartureLocation</v>
      </c>
      <c r="B191" s="32" t="str">
        <f t="shared" si="12"/>
        <v>TransportSegment4</v>
      </c>
      <c r="C191" s="55">
        <f t="shared" si="13"/>
        <v>4</v>
      </c>
      <c r="D191" s="78">
        <v>1</v>
      </c>
      <c r="E191" s="78" t="s">
        <v>324</v>
      </c>
      <c r="F191" s="79" t="s">
        <v>48</v>
      </c>
      <c r="G191" s="80" t="s">
        <v>581</v>
      </c>
      <c r="H191" s="81" t="s">
        <v>78</v>
      </c>
      <c r="I191" s="81" t="s">
        <v>181</v>
      </c>
      <c r="J191" s="78" t="s">
        <v>4</v>
      </c>
      <c r="K191" s="78"/>
      <c r="L191" s="78"/>
    </row>
    <row r="192" spans="1:12" s="28" customFormat="1" x14ac:dyDescent="0.2">
      <c r="A192" s="32" t="str">
        <f t="shared" si="11"/>
        <v>TransportSegmentdistanceCalculated</v>
      </c>
      <c r="B192" s="32" t="str">
        <f t="shared" si="12"/>
        <v>TransportSegment5</v>
      </c>
      <c r="C192" s="55">
        <f t="shared" si="13"/>
        <v>5</v>
      </c>
      <c r="D192" s="78">
        <v>1</v>
      </c>
      <c r="E192" s="78" t="s">
        <v>324</v>
      </c>
      <c r="F192" s="79" t="s">
        <v>48</v>
      </c>
      <c r="G192" s="80" t="s">
        <v>582</v>
      </c>
      <c r="H192" s="81" t="s">
        <v>16</v>
      </c>
      <c r="I192" s="81" t="s">
        <v>210</v>
      </c>
      <c r="J192" s="78" t="s">
        <v>4</v>
      </c>
      <c r="K192" s="78"/>
      <c r="L192" s="78"/>
    </row>
    <row r="193" spans="1:12" s="79" customFormat="1" x14ac:dyDescent="0.2">
      <c r="A193" s="32" t="str">
        <f t="shared" si="11"/>
        <v>TransportSegmentdistanceMeasured</v>
      </c>
      <c r="B193" s="32" t="str">
        <f t="shared" si="12"/>
        <v>TransportSegment6</v>
      </c>
      <c r="C193" s="55">
        <f t="shared" si="13"/>
        <v>6</v>
      </c>
      <c r="D193" s="78">
        <v>1</v>
      </c>
      <c r="E193" s="78" t="s">
        <v>324</v>
      </c>
      <c r="F193" s="79" t="s">
        <v>48</v>
      </c>
      <c r="G193" s="80" t="s">
        <v>583</v>
      </c>
      <c r="H193" s="81" t="s">
        <v>16</v>
      </c>
      <c r="I193" s="81" t="s">
        <v>209</v>
      </c>
      <c r="J193" s="78" t="s">
        <v>4</v>
      </c>
      <c r="K193" s="78"/>
      <c r="L193" s="78"/>
    </row>
    <row r="194" spans="1:12" s="79" customFormat="1" x14ac:dyDescent="0.2">
      <c r="A194" s="32" t="str">
        <f t="shared" si="11"/>
        <v>TransportSegmentevent</v>
      </c>
      <c r="B194" s="32" t="str">
        <f t="shared" si="12"/>
        <v>TransportSegment7</v>
      </c>
      <c r="C194" s="55">
        <f t="shared" si="13"/>
        <v>7</v>
      </c>
      <c r="D194" s="78">
        <v>1</v>
      </c>
      <c r="E194" s="78" t="s">
        <v>324</v>
      </c>
      <c r="F194" s="79" t="s">
        <v>48</v>
      </c>
      <c r="G194" s="80" t="s">
        <v>475</v>
      </c>
      <c r="H194" s="81" t="s">
        <v>34</v>
      </c>
      <c r="I194" s="81" t="s">
        <v>330</v>
      </c>
      <c r="J194" s="78" t="s">
        <v>4</v>
      </c>
      <c r="K194" s="78"/>
      <c r="L194" s="78" t="s">
        <v>5</v>
      </c>
    </row>
    <row r="195" spans="1:12" s="79" customFormat="1" x14ac:dyDescent="0.2">
      <c r="A195" s="32" t="str">
        <f t="shared" si="11"/>
        <v>TransportSegmentexternalReference</v>
      </c>
      <c r="B195" s="32" t="str">
        <f t="shared" si="12"/>
        <v>TransportSegment8</v>
      </c>
      <c r="C195" s="55">
        <f t="shared" si="13"/>
        <v>8</v>
      </c>
      <c r="D195" s="78">
        <v>1</v>
      </c>
      <c r="E195" s="78" t="s">
        <v>324</v>
      </c>
      <c r="F195" s="79" t="s">
        <v>48</v>
      </c>
      <c r="G195" s="80" t="s">
        <v>524</v>
      </c>
      <c r="H195" s="81" t="s">
        <v>56</v>
      </c>
      <c r="I195" s="81" t="s">
        <v>191</v>
      </c>
      <c r="J195" s="78" t="s">
        <v>4</v>
      </c>
      <c r="K195" s="78"/>
      <c r="L195" s="78"/>
    </row>
    <row r="196" spans="1:12" s="79" customFormat="1" x14ac:dyDescent="0.2">
      <c r="A196" s="32" t="str">
        <f t="shared" si="11"/>
        <v>TransportSegmentfuelAmountCalculated</v>
      </c>
      <c r="B196" s="32" t="str">
        <f t="shared" si="12"/>
        <v>TransportSegment9</v>
      </c>
      <c r="C196" s="55">
        <f t="shared" si="13"/>
        <v>9</v>
      </c>
      <c r="D196" s="78">
        <v>1</v>
      </c>
      <c r="E196" s="78" t="s">
        <v>324</v>
      </c>
      <c r="F196" s="79" t="s">
        <v>48</v>
      </c>
      <c r="G196" s="80" t="s">
        <v>584</v>
      </c>
      <c r="H196" s="81" t="s">
        <v>16</v>
      </c>
      <c r="I196" s="81" t="s">
        <v>208</v>
      </c>
      <c r="J196" s="78" t="s">
        <v>4</v>
      </c>
      <c r="K196" s="78"/>
      <c r="L196" s="78"/>
    </row>
    <row r="197" spans="1:12" s="79" customFormat="1" x14ac:dyDescent="0.2">
      <c r="A197" s="32" t="str">
        <f t="shared" si="11"/>
        <v>TransportSegmentfuelAmountMeasured</v>
      </c>
      <c r="B197" s="32" t="str">
        <f t="shared" si="12"/>
        <v>TransportSegment10</v>
      </c>
      <c r="C197" s="55">
        <f t="shared" si="13"/>
        <v>10</v>
      </c>
      <c r="D197" s="78">
        <v>1</v>
      </c>
      <c r="E197" s="78" t="s">
        <v>324</v>
      </c>
      <c r="F197" s="79" t="s">
        <v>48</v>
      </c>
      <c r="G197" s="80" t="s">
        <v>585</v>
      </c>
      <c r="H197" s="81" t="s">
        <v>16</v>
      </c>
      <c r="I197" s="81" t="s">
        <v>207</v>
      </c>
      <c r="J197" s="78" t="s">
        <v>4</v>
      </c>
      <c r="K197" s="78"/>
      <c r="L197" s="78"/>
    </row>
    <row r="198" spans="1:12" s="28" customFormat="1" x14ac:dyDescent="0.2">
      <c r="A198" s="32" t="str">
        <f t="shared" si="11"/>
        <v>TransportSegmentfuelType</v>
      </c>
      <c r="B198" s="32" t="str">
        <f t="shared" si="12"/>
        <v>TransportSegment11</v>
      </c>
      <c r="C198" s="55">
        <f t="shared" si="13"/>
        <v>11</v>
      </c>
      <c r="D198" s="78">
        <v>1</v>
      </c>
      <c r="E198" s="78" t="s">
        <v>324</v>
      </c>
      <c r="F198" s="79" t="s">
        <v>48</v>
      </c>
      <c r="G198" s="80" t="s">
        <v>586</v>
      </c>
      <c r="H198" s="81" t="s">
        <v>3</v>
      </c>
      <c r="I198" s="81" t="s">
        <v>206</v>
      </c>
      <c r="J198" s="78" t="s">
        <v>8</v>
      </c>
      <c r="K198" s="78"/>
      <c r="L198" s="78"/>
    </row>
    <row r="199" spans="1:12" s="28" customFormat="1" x14ac:dyDescent="0.2">
      <c r="A199" s="32" t="str">
        <f t="shared" si="11"/>
        <v>TransportSegmentmodeCode</v>
      </c>
      <c r="B199" s="32" t="str">
        <f t="shared" si="12"/>
        <v>TransportSegment12</v>
      </c>
      <c r="C199" s="55">
        <f t="shared" si="13"/>
        <v>12</v>
      </c>
      <c r="D199" s="78">
        <v>1</v>
      </c>
      <c r="E199" s="78" t="s">
        <v>324</v>
      </c>
      <c r="F199" s="79" t="s">
        <v>48</v>
      </c>
      <c r="G199" s="80" t="s">
        <v>587</v>
      </c>
      <c r="H199" s="81" t="s">
        <v>3</v>
      </c>
      <c r="I199" s="81" t="s">
        <v>183</v>
      </c>
      <c r="J199" s="78" t="s">
        <v>8</v>
      </c>
      <c r="K199" s="78" t="s">
        <v>3</v>
      </c>
      <c r="L199" s="78" t="s">
        <v>3</v>
      </c>
    </row>
    <row r="200" spans="1:12" s="79" customFormat="1" x14ac:dyDescent="0.2">
      <c r="A200" s="32" t="str">
        <f t="shared" si="11"/>
        <v>TransportSegmentmovementType</v>
      </c>
      <c r="B200" s="32" t="str">
        <f t="shared" si="12"/>
        <v>TransportSegment13</v>
      </c>
      <c r="C200" s="55">
        <f t="shared" si="13"/>
        <v>13</v>
      </c>
      <c r="D200" s="78">
        <v>1</v>
      </c>
      <c r="E200" s="78" t="s">
        <v>324</v>
      </c>
      <c r="F200" s="79" t="s">
        <v>48</v>
      </c>
      <c r="G200" s="80" t="s">
        <v>805</v>
      </c>
      <c r="H200" s="81" t="s">
        <v>3</v>
      </c>
      <c r="I200" s="81" t="s">
        <v>806</v>
      </c>
      <c r="J200" s="78" t="s">
        <v>8</v>
      </c>
      <c r="K200" s="78"/>
      <c r="L200" s="78">
        <v>1</v>
      </c>
    </row>
    <row r="201" spans="1:12" s="79" customFormat="1" x14ac:dyDescent="0.2">
      <c r="A201" s="32" t="str">
        <f t="shared" si="11"/>
        <v>TransportSegmentpiece</v>
      </c>
      <c r="B201" s="32" t="str">
        <f t="shared" si="12"/>
        <v>TransportSegment14</v>
      </c>
      <c r="C201" s="55">
        <f t="shared" si="13"/>
        <v>14</v>
      </c>
      <c r="D201" s="78">
        <v>1</v>
      </c>
      <c r="E201" s="78" t="s">
        <v>324</v>
      </c>
      <c r="F201" s="79" t="s">
        <v>48</v>
      </c>
      <c r="G201" s="80" t="s">
        <v>561</v>
      </c>
      <c r="H201" s="81" t="s">
        <v>334</v>
      </c>
      <c r="I201" s="81" t="s">
        <v>328</v>
      </c>
      <c r="J201" s="78" t="s">
        <v>4</v>
      </c>
      <c r="K201" s="78"/>
      <c r="L201" s="78" t="s">
        <v>5</v>
      </c>
    </row>
    <row r="202" spans="1:12" s="79" customFormat="1" x14ac:dyDescent="0.2">
      <c r="A202" s="32" t="str">
        <f t="shared" si="11"/>
        <v>TransportSegmentseal</v>
      </c>
      <c r="B202" s="32" t="str">
        <f t="shared" si="12"/>
        <v>TransportSegment15</v>
      </c>
      <c r="C202" s="55">
        <f t="shared" si="13"/>
        <v>15</v>
      </c>
      <c r="D202" s="78">
        <v>1</v>
      </c>
      <c r="E202" s="78" t="s">
        <v>324</v>
      </c>
      <c r="F202" s="79" t="s">
        <v>48</v>
      </c>
      <c r="G202" s="80" t="s">
        <v>588</v>
      </c>
      <c r="H202" s="81" t="s">
        <v>3</v>
      </c>
      <c r="I202" s="81" t="s">
        <v>190</v>
      </c>
      <c r="J202" s="78" t="s">
        <v>8</v>
      </c>
      <c r="K202" s="78" t="s">
        <v>3</v>
      </c>
      <c r="L202" s="78" t="s">
        <v>3</v>
      </c>
    </row>
    <row r="203" spans="1:12" s="79" customFormat="1" x14ac:dyDescent="0.2">
      <c r="A203" s="32" t="str">
        <f t="shared" si="11"/>
        <v>TransportSegmentsegmentLevel</v>
      </c>
      <c r="B203" s="32" t="str">
        <f t="shared" si="12"/>
        <v>TransportSegment16</v>
      </c>
      <c r="C203" s="55">
        <f t="shared" si="13"/>
        <v>16</v>
      </c>
      <c r="D203" s="78">
        <v>1</v>
      </c>
      <c r="E203" s="78" t="s">
        <v>324</v>
      </c>
      <c r="F203" s="79" t="s">
        <v>48</v>
      </c>
      <c r="G203" s="80" t="s">
        <v>807</v>
      </c>
      <c r="H203" s="81" t="s">
        <v>3</v>
      </c>
      <c r="I203" s="81" t="s">
        <v>808</v>
      </c>
      <c r="J203" s="78" t="s">
        <v>8</v>
      </c>
      <c r="K203" s="78"/>
      <c r="L203" s="78">
        <v>1</v>
      </c>
    </row>
    <row r="204" spans="1:12" s="79" customFormat="1" x14ac:dyDescent="0.2">
      <c r="A204" s="32" t="str">
        <f t="shared" si="11"/>
        <v>TransportSegmenttransportDate</v>
      </c>
      <c r="B204" s="32" t="str">
        <f t="shared" si="12"/>
        <v>TransportSegment17</v>
      </c>
      <c r="C204" s="55">
        <f t="shared" si="13"/>
        <v>17</v>
      </c>
      <c r="D204" s="78">
        <v>1</v>
      </c>
      <c r="E204" s="78" t="s">
        <v>324</v>
      </c>
      <c r="F204" s="79" t="s">
        <v>48</v>
      </c>
      <c r="G204" s="80" t="s">
        <v>589</v>
      </c>
      <c r="H204" s="81" t="s">
        <v>3</v>
      </c>
      <c r="I204" s="81" t="s">
        <v>186</v>
      </c>
      <c r="J204" s="78" t="s">
        <v>28</v>
      </c>
      <c r="K204" s="78" t="s">
        <v>3</v>
      </c>
      <c r="L204" s="78" t="s">
        <v>3</v>
      </c>
    </row>
    <row r="205" spans="1:12" s="79" customFormat="1" x14ac:dyDescent="0.2">
      <c r="A205" s="32" t="str">
        <f t="shared" si="11"/>
        <v>TransportSegmenttransportIdentifier</v>
      </c>
      <c r="B205" s="32" t="str">
        <f t="shared" si="12"/>
        <v>TransportSegment18</v>
      </c>
      <c r="C205" s="55">
        <f t="shared" si="13"/>
        <v>18</v>
      </c>
      <c r="D205" s="78">
        <v>1</v>
      </c>
      <c r="E205" s="78" t="s">
        <v>324</v>
      </c>
      <c r="F205" s="79" t="s">
        <v>48</v>
      </c>
      <c r="G205" s="80" t="s">
        <v>590</v>
      </c>
      <c r="H205" s="81" t="s">
        <v>3</v>
      </c>
      <c r="I205" s="81" t="s">
        <v>185</v>
      </c>
      <c r="J205" s="78" t="s">
        <v>8</v>
      </c>
      <c r="K205" s="78" t="s">
        <v>3</v>
      </c>
      <c r="L205" s="78" t="s">
        <v>3</v>
      </c>
    </row>
    <row r="206" spans="1:12" s="79" customFormat="1" x14ac:dyDescent="0.2">
      <c r="A206" s="32" t="str">
        <f t="shared" si="11"/>
        <v>TransportSegmenttransportMeans</v>
      </c>
      <c r="B206" s="32" t="str">
        <f t="shared" si="12"/>
        <v>TransportSegment19</v>
      </c>
      <c r="C206" s="55">
        <f t="shared" si="13"/>
        <v>19</v>
      </c>
      <c r="D206" s="78">
        <v>1</v>
      </c>
      <c r="E206" s="78" t="s">
        <v>324</v>
      </c>
      <c r="F206" s="79" t="s">
        <v>48</v>
      </c>
      <c r="G206" s="80" t="s">
        <v>591</v>
      </c>
      <c r="H206" s="81" t="s">
        <v>205</v>
      </c>
      <c r="I206" s="81" t="s">
        <v>184</v>
      </c>
      <c r="J206" s="78" t="s">
        <v>4</v>
      </c>
      <c r="K206" s="78" t="s">
        <v>3</v>
      </c>
      <c r="L206" s="78" t="s">
        <v>3</v>
      </c>
    </row>
    <row r="207" spans="1:12" s="79" customFormat="1" x14ac:dyDescent="0.2">
      <c r="A207" s="32" t="str">
        <f t="shared" si="11"/>
        <v>TransportSegmenttransportMeansOperator</v>
      </c>
      <c r="B207" s="32" t="str">
        <f t="shared" si="12"/>
        <v>TransportSegment20</v>
      </c>
      <c r="C207" s="55">
        <f t="shared" si="13"/>
        <v>20</v>
      </c>
      <c r="D207" s="78">
        <v>1</v>
      </c>
      <c r="E207" s="78" t="s">
        <v>324</v>
      </c>
      <c r="F207" s="79" t="s">
        <v>48</v>
      </c>
      <c r="G207" s="80" t="s">
        <v>592</v>
      </c>
      <c r="H207" s="81" t="s">
        <v>452</v>
      </c>
      <c r="I207" s="81" t="s">
        <v>325</v>
      </c>
      <c r="J207" s="78" t="s">
        <v>4</v>
      </c>
      <c r="K207" s="78"/>
      <c r="L207" s="78" t="s">
        <v>5</v>
      </c>
    </row>
    <row r="208" spans="1:12" s="28" customFormat="1" ht="12" customHeight="1" x14ac:dyDescent="0.2">
      <c r="A208" s="32" t="str">
        <f t="shared" si="11"/>
        <v>TransportSegmentuLD</v>
      </c>
      <c r="B208" s="32" t="str">
        <f t="shared" si="12"/>
        <v>TransportSegment21</v>
      </c>
      <c r="C208" s="55">
        <f t="shared" si="13"/>
        <v>21</v>
      </c>
      <c r="D208" s="78">
        <v>1</v>
      </c>
      <c r="E208" s="78" t="s">
        <v>324</v>
      </c>
      <c r="F208" s="79" t="s">
        <v>48</v>
      </c>
      <c r="G208" s="80" t="s">
        <v>593</v>
      </c>
      <c r="H208" s="81" t="s">
        <v>55</v>
      </c>
      <c r="I208" s="81" t="s">
        <v>329</v>
      </c>
      <c r="J208" s="78" t="s">
        <v>4</v>
      </c>
      <c r="K208" s="78"/>
      <c r="L208" s="78" t="s">
        <v>5</v>
      </c>
    </row>
    <row r="209" spans="1:12" s="28" customFormat="1" x14ac:dyDescent="0.2">
      <c r="A209" s="32" t="str">
        <f t="shared" si="11"/>
        <v>ULD</v>
      </c>
      <c r="B209" s="32" t="str">
        <f t="shared" si="12"/>
        <v>ULD0</v>
      </c>
      <c r="C209" s="55">
        <f t="shared" si="13"/>
        <v>0</v>
      </c>
      <c r="D209" s="78">
        <v>0</v>
      </c>
      <c r="E209" s="78" t="s">
        <v>324</v>
      </c>
      <c r="F209" s="79" t="s">
        <v>55</v>
      </c>
      <c r="G209" s="80"/>
      <c r="H209" s="81" t="s">
        <v>3</v>
      </c>
      <c r="I209" s="81" t="s">
        <v>58</v>
      </c>
      <c r="J209" s="78" t="s">
        <v>4</v>
      </c>
      <c r="K209" s="78"/>
      <c r="L209" s="78"/>
    </row>
    <row r="210" spans="1:12" s="79" customFormat="1" x14ac:dyDescent="0.2">
      <c r="A210" s="32" t="str">
        <f t="shared" si="11"/>
        <v>ULDaTAdesignator</v>
      </c>
      <c r="B210" s="32" t="str">
        <f t="shared" si="12"/>
        <v>ULD1</v>
      </c>
      <c r="C210" s="55">
        <f t="shared" si="13"/>
        <v>1</v>
      </c>
      <c r="D210" s="78">
        <v>1</v>
      </c>
      <c r="E210" s="78" t="s">
        <v>324</v>
      </c>
      <c r="F210" s="79" t="s">
        <v>55</v>
      </c>
      <c r="G210" s="80" t="s">
        <v>594</v>
      </c>
      <c r="H210" s="81" t="s">
        <v>3</v>
      </c>
      <c r="I210" s="81" t="s">
        <v>60</v>
      </c>
      <c r="J210" s="78" t="s">
        <v>8</v>
      </c>
      <c r="K210" s="78"/>
      <c r="L210" s="78" t="s">
        <v>3</v>
      </c>
    </row>
    <row r="211" spans="1:12" s="79" customFormat="1" x14ac:dyDescent="0.2">
      <c r="A211" s="32" t="str">
        <f t="shared" si="11"/>
        <v>ULDcontour</v>
      </c>
      <c r="B211" s="32" t="str">
        <f t="shared" si="12"/>
        <v>ULD2</v>
      </c>
      <c r="C211" s="55">
        <f t="shared" si="13"/>
        <v>2</v>
      </c>
      <c r="D211" s="78">
        <v>1</v>
      </c>
      <c r="E211" s="78" t="s">
        <v>324</v>
      </c>
      <c r="F211" s="79" t="s">
        <v>55</v>
      </c>
      <c r="G211" s="80" t="s">
        <v>595</v>
      </c>
      <c r="H211" s="81" t="s">
        <v>3</v>
      </c>
      <c r="I211" s="81" t="s">
        <v>331</v>
      </c>
      <c r="J211" s="78" t="s">
        <v>8</v>
      </c>
      <c r="K211" s="78" t="s">
        <v>3</v>
      </c>
      <c r="L211" s="78" t="s">
        <v>3</v>
      </c>
    </row>
    <row r="212" spans="1:12" s="79" customFormat="1" x14ac:dyDescent="0.2">
      <c r="A212" s="32" t="str">
        <f t="shared" si="11"/>
        <v>ULDdeckPosition</v>
      </c>
      <c r="B212" s="32" t="str">
        <f t="shared" si="12"/>
        <v>ULD3</v>
      </c>
      <c r="C212" s="55">
        <f t="shared" si="13"/>
        <v>3</v>
      </c>
      <c r="D212" s="78">
        <v>1</v>
      </c>
      <c r="E212" s="78" t="s">
        <v>324</v>
      </c>
      <c r="F212" s="79" t="s">
        <v>55</v>
      </c>
      <c r="G212" s="80" t="s">
        <v>596</v>
      </c>
      <c r="H212" s="81" t="s">
        <v>3</v>
      </c>
      <c r="I212" s="81" t="s">
        <v>151</v>
      </c>
      <c r="J212" s="78" t="s">
        <v>8</v>
      </c>
      <c r="K212" s="78" t="s">
        <v>3</v>
      </c>
      <c r="L212" s="78" t="s">
        <v>3</v>
      </c>
    </row>
    <row r="213" spans="1:12" s="79" customFormat="1" x14ac:dyDescent="0.2">
      <c r="A213" s="32" t="str">
        <f t="shared" si="11"/>
        <v>ULDevent</v>
      </c>
      <c r="B213" s="32" t="str">
        <f t="shared" si="12"/>
        <v>ULD4</v>
      </c>
      <c r="C213" s="55">
        <f t="shared" si="13"/>
        <v>4</v>
      </c>
      <c r="D213" s="78">
        <v>1</v>
      </c>
      <c r="E213" s="78" t="s">
        <v>324</v>
      </c>
      <c r="F213" s="79" t="s">
        <v>55</v>
      </c>
      <c r="G213" s="80" t="s">
        <v>475</v>
      </c>
      <c r="H213" s="81" t="s">
        <v>34</v>
      </c>
      <c r="I213" s="81" t="s">
        <v>35</v>
      </c>
      <c r="J213" s="78" t="s">
        <v>4</v>
      </c>
      <c r="K213" s="78"/>
      <c r="L213" s="78" t="s">
        <v>5</v>
      </c>
    </row>
    <row r="214" spans="1:12" s="28" customFormat="1" x14ac:dyDescent="0.2">
      <c r="A214" s="32" t="str">
        <f t="shared" si="11"/>
        <v>ULDexternalReference</v>
      </c>
      <c r="B214" s="32" t="str">
        <f t="shared" si="12"/>
        <v>ULD5</v>
      </c>
      <c r="C214" s="55">
        <f t="shared" si="13"/>
        <v>5</v>
      </c>
      <c r="D214" s="78">
        <v>1</v>
      </c>
      <c r="E214" s="78" t="s">
        <v>324</v>
      </c>
      <c r="F214" s="79" t="s">
        <v>55</v>
      </c>
      <c r="G214" s="80" t="s">
        <v>524</v>
      </c>
      <c r="H214" s="81" t="s">
        <v>56</v>
      </c>
      <c r="I214" s="81" t="s">
        <v>57</v>
      </c>
      <c r="J214" s="78" t="s">
        <v>4</v>
      </c>
      <c r="K214" s="78" t="s">
        <v>3</v>
      </c>
      <c r="L214" s="78" t="s">
        <v>5</v>
      </c>
    </row>
    <row r="215" spans="1:12" s="28" customFormat="1" x14ac:dyDescent="0.2">
      <c r="A215" s="32" t="str">
        <f t="shared" si="11"/>
        <v>ULDloadingIndicator</v>
      </c>
      <c r="B215" s="32" t="str">
        <f t="shared" si="12"/>
        <v>ULD6</v>
      </c>
      <c r="C215" s="55">
        <f t="shared" si="13"/>
        <v>6</v>
      </c>
      <c r="D215" s="78">
        <v>1</v>
      </c>
      <c r="E215" s="78" t="s">
        <v>324</v>
      </c>
      <c r="F215" s="79" t="s">
        <v>55</v>
      </c>
      <c r="G215" s="80" t="s">
        <v>597</v>
      </c>
      <c r="H215" s="81" t="s">
        <v>3</v>
      </c>
      <c r="I215" s="81" t="s">
        <v>61</v>
      </c>
      <c r="J215" s="78" t="s">
        <v>8</v>
      </c>
      <c r="K215" s="78" t="s">
        <v>3</v>
      </c>
      <c r="L215" s="78" t="s">
        <v>3</v>
      </c>
    </row>
    <row r="216" spans="1:12" s="28" customFormat="1" x14ac:dyDescent="0.2">
      <c r="A216" s="32" t="str">
        <f t="shared" si="11"/>
        <v>ULDownerCode</v>
      </c>
      <c r="B216" s="32" t="str">
        <f t="shared" si="12"/>
        <v>ULD7</v>
      </c>
      <c r="C216" s="55">
        <f t="shared" si="13"/>
        <v>7</v>
      </c>
      <c r="D216" s="78">
        <v>1</v>
      </c>
      <c r="E216" s="78" t="s">
        <v>324</v>
      </c>
      <c r="F216" s="79" t="s">
        <v>55</v>
      </c>
      <c r="G216" s="80" t="s">
        <v>598</v>
      </c>
      <c r="H216" s="81" t="s">
        <v>3</v>
      </c>
      <c r="I216" s="81" t="s">
        <v>64</v>
      </c>
      <c r="J216" s="78" t="s">
        <v>8</v>
      </c>
      <c r="K216" s="78"/>
      <c r="L216" s="78" t="s">
        <v>3</v>
      </c>
    </row>
    <row r="217" spans="1:12" s="28" customFormat="1" x14ac:dyDescent="0.2">
      <c r="A217" s="32" t="str">
        <f t="shared" si="11"/>
        <v>ULDownerCodeIssuer</v>
      </c>
      <c r="B217" s="32" t="str">
        <f t="shared" si="12"/>
        <v>ULD8</v>
      </c>
      <c r="C217" s="55">
        <f t="shared" si="13"/>
        <v>8</v>
      </c>
      <c r="D217" s="78">
        <v>1</v>
      </c>
      <c r="E217" s="78" t="s">
        <v>324</v>
      </c>
      <c r="F217" s="79" t="s">
        <v>55</v>
      </c>
      <c r="G217" s="80" t="s">
        <v>599</v>
      </c>
      <c r="H217" s="81" t="s">
        <v>3</v>
      </c>
      <c r="I217" s="81" t="s">
        <v>63</v>
      </c>
      <c r="J217" s="78" t="s">
        <v>8</v>
      </c>
      <c r="K217" s="78"/>
      <c r="L217" s="78" t="s">
        <v>3</v>
      </c>
    </row>
    <row r="218" spans="1:12" s="28" customFormat="1" x14ac:dyDescent="0.2">
      <c r="A218" s="32" t="str">
        <f t="shared" si="11"/>
        <v>ULDownerCompany</v>
      </c>
      <c r="B218" s="32" t="str">
        <f t="shared" si="12"/>
        <v>ULD9</v>
      </c>
      <c r="C218" s="55">
        <f t="shared" si="13"/>
        <v>9</v>
      </c>
      <c r="D218" s="78">
        <v>1</v>
      </c>
      <c r="E218" s="78" t="s">
        <v>324</v>
      </c>
      <c r="F218" s="79" t="s">
        <v>55</v>
      </c>
      <c r="G218" s="80" t="s">
        <v>600</v>
      </c>
      <c r="H218" s="81" t="s">
        <v>450</v>
      </c>
      <c r="I218" s="81" t="s">
        <v>65</v>
      </c>
      <c r="J218" s="78" t="s">
        <v>4</v>
      </c>
      <c r="K218" s="78"/>
      <c r="L218" s="78" t="s">
        <v>3</v>
      </c>
    </row>
    <row r="219" spans="1:12" s="28" customFormat="1" x14ac:dyDescent="0.2">
      <c r="A219" s="32" t="str">
        <f t="shared" si="11"/>
        <v>ULDserialNumber</v>
      </c>
      <c r="B219" s="32" t="str">
        <f t="shared" si="12"/>
        <v>ULD10</v>
      </c>
      <c r="C219" s="55">
        <f t="shared" si="13"/>
        <v>10</v>
      </c>
      <c r="D219" s="78">
        <v>1</v>
      </c>
      <c r="E219" s="78" t="s">
        <v>324</v>
      </c>
      <c r="F219" s="79" t="s">
        <v>55</v>
      </c>
      <c r="G219" s="80" t="s">
        <v>601</v>
      </c>
      <c r="H219" s="81" t="s">
        <v>3</v>
      </c>
      <c r="I219" s="81" t="s">
        <v>62</v>
      </c>
      <c r="J219" s="78" t="s">
        <v>8</v>
      </c>
      <c r="K219" s="78"/>
      <c r="L219" s="78" t="s">
        <v>3</v>
      </c>
    </row>
    <row r="220" spans="1:12" s="28" customFormat="1" x14ac:dyDescent="0.2">
      <c r="A220" s="32" t="str">
        <f t="shared" si="11"/>
        <v>ULDtareWeight</v>
      </c>
      <c r="B220" s="32" t="str">
        <f t="shared" si="12"/>
        <v>ULD11</v>
      </c>
      <c r="C220" s="55">
        <f t="shared" si="13"/>
        <v>11</v>
      </c>
      <c r="D220" s="78">
        <v>1</v>
      </c>
      <c r="E220" s="78" t="s">
        <v>324</v>
      </c>
      <c r="F220" s="79" t="s">
        <v>55</v>
      </c>
      <c r="G220" s="80" t="s">
        <v>602</v>
      </c>
      <c r="H220" s="81" t="s">
        <v>16</v>
      </c>
      <c r="I220" s="81" t="s">
        <v>66</v>
      </c>
      <c r="J220" s="78" t="s">
        <v>4</v>
      </c>
      <c r="K220" s="78"/>
      <c r="L220" s="78"/>
    </row>
    <row r="221" spans="1:12" s="28" customFormat="1" x14ac:dyDescent="0.2">
      <c r="A221" s="32" t="str">
        <f t="shared" si="11"/>
        <v>ULDtransportSegment</v>
      </c>
      <c r="B221" s="32" t="str">
        <f t="shared" si="12"/>
        <v>ULD12</v>
      </c>
      <c r="C221" s="55">
        <f t="shared" si="13"/>
        <v>12</v>
      </c>
      <c r="D221" s="78">
        <v>1</v>
      </c>
      <c r="E221" s="78" t="s">
        <v>324</v>
      </c>
      <c r="F221" s="79" t="s">
        <v>55</v>
      </c>
      <c r="G221" s="80" t="s">
        <v>533</v>
      </c>
      <c r="H221" s="81" t="s">
        <v>48</v>
      </c>
      <c r="I221" s="81" t="s">
        <v>49</v>
      </c>
      <c r="J221" s="78" t="s">
        <v>4</v>
      </c>
      <c r="K221" s="78"/>
      <c r="L221" s="78" t="s">
        <v>5</v>
      </c>
    </row>
    <row r="222" spans="1:12" s="28" customFormat="1" x14ac:dyDescent="0.2">
      <c r="A222" s="32" t="str">
        <f t="shared" si="11"/>
        <v>ULDuldType</v>
      </c>
      <c r="B222" s="32" t="str">
        <f t="shared" si="12"/>
        <v>ULD13</v>
      </c>
      <c r="C222" s="55">
        <f t="shared" si="13"/>
        <v>13</v>
      </c>
      <c r="D222" s="78">
        <v>1</v>
      </c>
      <c r="E222" s="78" t="s">
        <v>324</v>
      </c>
      <c r="F222" s="79" t="s">
        <v>55</v>
      </c>
      <c r="G222" s="80" t="s">
        <v>603</v>
      </c>
      <c r="H222" s="81" t="s">
        <v>3</v>
      </c>
      <c r="I222" s="81" t="s">
        <v>59</v>
      </c>
      <c r="J222" s="78" t="s">
        <v>8</v>
      </c>
      <c r="K222" s="78"/>
      <c r="L222" s="78" t="s">
        <v>3</v>
      </c>
    </row>
    <row r="223" spans="1:12" s="28" customFormat="1" x14ac:dyDescent="0.2">
      <c r="A223" s="32" t="str">
        <f t="shared" si="11"/>
        <v>ULDuPID</v>
      </c>
      <c r="B223" s="32" t="str">
        <f t="shared" si="12"/>
        <v>ULD14</v>
      </c>
      <c r="C223" s="55">
        <f t="shared" si="13"/>
        <v>14</v>
      </c>
      <c r="D223" s="78">
        <v>1</v>
      </c>
      <c r="E223" s="78" t="s">
        <v>324</v>
      </c>
      <c r="F223" s="79" t="s">
        <v>55</v>
      </c>
      <c r="G223" s="80" t="s">
        <v>536</v>
      </c>
      <c r="H223" s="81" t="s">
        <v>334</v>
      </c>
      <c r="I223" s="81" t="s">
        <v>67</v>
      </c>
      <c r="J223" s="78" t="s">
        <v>4</v>
      </c>
      <c r="K223" s="78"/>
      <c r="L223" s="78" t="s">
        <v>5</v>
      </c>
    </row>
    <row r="224" spans="1:12" s="28" customFormat="1" x14ac:dyDescent="0.2">
      <c r="A224" s="32" t="str">
        <f t="shared" si="11"/>
        <v>Waybill</v>
      </c>
      <c r="B224" s="32" t="str">
        <f t="shared" si="12"/>
        <v>Waybill0</v>
      </c>
      <c r="C224" s="55">
        <f t="shared" si="13"/>
        <v>0</v>
      </c>
      <c r="D224" s="78">
        <v>0</v>
      </c>
      <c r="E224" s="78" t="s">
        <v>324</v>
      </c>
      <c r="F224" s="79" t="s">
        <v>449</v>
      </c>
      <c r="G224" s="80"/>
      <c r="H224" s="81" t="s">
        <v>3</v>
      </c>
      <c r="I224" s="81" t="s">
        <v>239</v>
      </c>
      <c r="J224" s="78" t="s">
        <v>4</v>
      </c>
      <c r="K224" s="78"/>
      <c r="L224" s="78" t="s">
        <v>5</v>
      </c>
    </row>
    <row r="225" spans="1:12" s="28" customFormat="1" x14ac:dyDescent="0.2">
      <c r="A225" s="32" t="str">
        <f t="shared" si="11"/>
        <v>WaybillcontainedWaybill</v>
      </c>
      <c r="B225" s="32" t="str">
        <f t="shared" si="12"/>
        <v>Waybill1</v>
      </c>
      <c r="C225" s="55">
        <f t="shared" si="13"/>
        <v>1</v>
      </c>
      <c r="D225" s="78">
        <v>1</v>
      </c>
      <c r="E225" s="78" t="s">
        <v>324</v>
      </c>
      <c r="F225" s="79" t="s">
        <v>449</v>
      </c>
      <c r="G225" s="80" t="s">
        <v>604</v>
      </c>
      <c r="H225" s="81" t="s">
        <v>449</v>
      </c>
      <c r="I225" s="81" t="s">
        <v>812</v>
      </c>
      <c r="J225" s="78" t="s">
        <v>4</v>
      </c>
      <c r="K225" s="78"/>
      <c r="L225" s="78" t="s">
        <v>5</v>
      </c>
    </row>
    <row r="226" spans="1:12" s="79" customFormat="1" x14ac:dyDescent="0.2">
      <c r="A226" s="32" t="str">
        <f t="shared" si="11"/>
        <v>Waybilltype</v>
      </c>
      <c r="B226" s="32" t="str">
        <f t="shared" si="12"/>
        <v>Waybill2</v>
      </c>
      <c r="C226" s="55">
        <f t="shared" si="13"/>
        <v>2</v>
      </c>
      <c r="D226" s="78">
        <v>1</v>
      </c>
      <c r="E226" s="78" t="s">
        <v>324</v>
      </c>
      <c r="F226" s="79" t="s">
        <v>449</v>
      </c>
      <c r="G226" s="80" t="s">
        <v>605</v>
      </c>
      <c r="H226" s="81" t="s">
        <v>3</v>
      </c>
      <c r="I226" s="81" t="s">
        <v>241</v>
      </c>
      <c r="J226" s="78" t="s">
        <v>8</v>
      </c>
      <c r="K226" s="78"/>
      <c r="L226" s="78"/>
    </row>
    <row r="227" spans="1:12" s="79" customFormat="1" x14ac:dyDescent="0.2">
      <c r="A227" s="32" t="str">
        <f t="shared" si="11"/>
        <v>WaybillwaybillNumber</v>
      </c>
      <c r="B227" s="32" t="str">
        <f t="shared" si="12"/>
        <v>Waybill3</v>
      </c>
      <c r="C227" s="55">
        <f t="shared" si="13"/>
        <v>3</v>
      </c>
      <c r="D227" s="78">
        <v>1</v>
      </c>
      <c r="E227" s="78" t="s">
        <v>324</v>
      </c>
      <c r="F227" s="79" t="s">
        <v>449</v>
      </c>
      <c r="G227" s="80" t="s">
        <v>480</v>
      </c>
      <c r="H227" s="81" t="s">
        <v>3</v>
      </c>
      <c r="I227" s="81" t="s">
        <v>240</v>
      </c>
      <c r="J227" s="78" t="s">
        <v>8</v>
      </c>
      <c r="K227" s="78" t="s">
        <v>68</v>
      </c>
      <c r="L227" s="78"/>
    </row>
    <row r="228" spans="1:12" s="79" customFormat="1" x14ac:dyDescent="0.2">
      <c r="A228" s="32" t="str">
        <f t="shared" si="11"/>
        <v>WaybillwaybillPrefix</v>
      </c>
      <c r="B228" s="32" t="str">
        <f t="shared" si="12"/>
        <v>Waybill4</v>
      </c>
      <c r="C228" s="55">
        <f t="shared" si="13"/>
        <v>4</v>
      </c>
      <c r="D228" s="78">
        <v>1</v>
      </c>
      <c r="E228" s="78" t="s">
        <v>324</v>
      </c>
      <c r="F228" s="79" t="s">
        <v>449</v>
      </c>
      <c r="G228" s="80" t="s">
        <v>813</v>
      </c>
      <c r="H228" s="81" t="s">
        <v>3</v>
      </c>
      <c r="I228" s="81" t="s">
        <v>814</v>
      </c>
      <c r="J228" s="78" t="s">
        <v>815</v>
      </c>
      <c r="K228" s="78"/>
      <c r="L228" s="78"/>
    </row>
    <row r="229" spans="1:12" s="79" customFormat="1" x14ac:dyDescent="0.2">
      <c r="A229" s="32" t="str">
        <f t="shared" si="11"/>
        <v>Address</v>
      </c>
      <c r="B229" s="32" t="str">
        <f t="shared" si="12"/>
        <v>Address0</v>
      </c>
      <c r="C229" s="55">
        <f t="shared" si="13"/>
        <v>0</v>
      </c>
      <c r="D229" s="78">
        <v>0</v>
      </c>
      <c r="E229" s="78" t="s">
        <v>322</v>
      </c>
      <c r="F229" s="79" t="s">
        <v>109</v>
      </c>
      <c r="G229" s="80"/>
      <c r="H229" s="81" t="s">
        <v>3</v>
      </c>
      <c r="I229" s="81" t="s">
        <v>92</v>
      </c>
      <c r="J229" s="78" t="s">
        <v>4</v>
      </c>
      <c r="K229" s="78"/>
      <c r="L229" s="78" t="s">
        <v>5</v>
      </c>
    </row>
    <row r="230" spans="1:12" s="28" customFormat="1" ht="12" customHeight="1" x14ac:dyDescent="0.2">
      <c r="A230" s="32" t="str">
        <f t="shared" si="11"/>
        <v>AddressaddressCode</v>
      </c>
      <c r="B230" s="32" t="str">
        <f t="shared" si="12"/>
        <v>Address1</v>
      </c>
      <c r="C230" s="55">
        <f t="shared" si="13"/>
        <v>1</v>
      </c>
      <c r="D230" s="78">
        <v>1</v>
      </c>
      <c r="E230" s="78" t="s">
        <v>322</v>
      </c>
      <c r="F230" s="79" t="s">
        <v>109</v>
      </c>
      <c r="G230" s="80" t="s">
        <v>606</v>
      </c>
      <c r="H230" s="81" t="s">
        <v>3</v>
      </c>
      <c r="I230" s="81" t="s">
        <v>103</v>
      </c>
      <c r="J230" s="78" t="s">
        <v>8</v>
      </c>
      <c r="K230" s="78"/>
      <c r="L230" s="78" t="s">
        <v>5</v>
      </c>
    </row>
    <row r="231" spans="1:12" s="28" customFormat="1" ht="12" customHeight="1" x14ac:dyDescent="0.2">
      <c r="A231" s="32" t="str">
        <f t="shared" si="11"/>
        <v>AddressaddressCodeType</v>
      </c>
      <c r="B231" s="32" t="str">
        <f t="shared" si="12"/>
        <v>Address2</v>
      </c>
      <c r="C231" s="55">
        <f t="shared" si="13"/>
        <v>2</v>
      </c>
      <c r="D231" s="78">
        <v>1</v>
      </c>
      <c r="E231" s="78" t="s">
        <v>322</v>
      </c>
      <c r="F231" s="79" t="s">
        <v>109</v>
      </c>
      <c r="G231" s="80" t="s">
        <v>607</v>
      </c>
      <c r="H231" s="81" t="s">
        <v>3</v>
      </c>
      <c r="I231" s="81" t="s">
        <v>102</v>
      </c>
      <c r="J231" s="78" t="s">
        <v>8</v>
      </c>
      <c r="K231" s="78"/>
      <c r="L231" s="78"/>
    </row>
    <row r="232" spans="1:12" s="28" customFormat="1" ht="12" customHeight="1" x14ac:dyDescent="0.2">
      <c r="A232" s="32" t="str">
        <f t="shared" si="11"/>
        <v>AddresscityCode</v>
      </c>
      <c r="B232" s="32" t="str">
        <f t="shared" si="12"/>
        <v>Address3</v>
      </c>
      <c r="C232" s="55">
        <f t="shared" si="13"/>
        <v>3</v>
      </c>
      <c r="D232" s="78">
        <v>1</v>
      </c>
      <c r="E232" s="78" t="s">
        <v>322</v>
      </c>
      <c r="F232" s="79" t="s">
        <v>109</v>
      </c>
      <c r="G232" s="80" t="s">
        <v>608</v>
      </c>
      <c r="H232" s="81" t="s">
        <v>3</v>
      </c>
      <c r="I232" s="79" t="s">
        <v>96</v>
      </c>
      <c r="J232" s="78" t="s">
        <v>8</v>
      </c>
      <c r="K232" s="78"/>
      <c r="L232" s="78"/>
    </row>
    <row r="233" spans="1:12" s="28" customFormat="1" ht="12" customHeight="1" x14ac:dyDescent="0.2">
      <c r="A233" s="32" t="str">
        <f t="shared" si="11"/>
        <v>AddresscityName</v>
      </c>
      <c r="B233" s="32" t="str">
        <f t="shared" si="12"/>
        <v>Address4</v>
      </c>
      <c r="C233" s="55">
        <f t="shared" si="13"/>
        <v>4</v>
      </c>
      <c r="D233" s="78">
        <v>1</v>
      </c>
      <c r="E233" s="78" t="s">
        <v>322</v>
      </c>
      <c r="F233" s="79" t="s">
        <v>109</v>
      </c>
      <c r="G233" s="80" t="s">
        <v>609</v>
      </c>
      <c r="H233" s="81" t="s">
        <v>3</v>
      </c>
      <c r="I233" s="81" t="s">
        <v>97</v>
      </c>
      <c r="J233" s="78" t="s">
        <v>8</v>
      </c>
      <c r="K233" s="78"/>
      <c r="L233" s="78"/>
    </row>
    <row r="234" spans="1:12" s="28" customFormat="1" ht="12" customHeight="1" x14ac:dyDescent="0.2">
      <c r="A234" s="32" t="str">
        <f t="shared" si="11"/>
        <v>Addresscountry</v>
      </c>
      <c r="B234" s="32" t="str">
        <f t="shared" si="12"/>
        <v>Address5</v>
      </c>
      <c r="C234" s="55">
        <f t="shared" si="13"/>
        <v>5</v>
      </c>
      <c r="D234" s="78">
        <v>1</v>
      </c>
      <c r="E234" s="78" t="s">
        <v>322</v>
      </c>
      <c r="F234" s="79" t="s">
        <v>109</v>
      </c>
      <c r="G234" s="80" t="s">
        <v>610</v>
      </c>
      <c r="H234" s="81" t="s">
        <v>100</v>
      </c>
      <c r="I234" s="81" t="s">
        <v>101</v>
      </c>
      <c r="J234" s="78" t="s">
        <v>4</v>
      </c>
      <c r="K234" s="78"/>
      <c r="L234" s="78"/>
    </row>
    <row r="235" spans="1:12" s="28" customFormat="1" ht="12" customHeight="1" x14ac:dyDescent="0.2">
      <c r="A235" s="32" t="str">
        <f t="shared" si="11"/>
        <v>AddresspOBox</v>
      </c>
      <c r="B235" s="32" t="str">
        <f t="shared" si="12"/>
        <v>Address6</v>
      </c>
      <c r="C235" s="55">
        <f t="shared" si="13"/>
        <v>6</v>
      </c>
      <c r="D235" s="78">
        <v>1</v>
      </c>
      <c r="E235" s="78" t="s">
        <v>322</v>
      </c>
      <c r="F235" s="79" t="s">
        <v>109</v>
      </c>
      <c r="G235" s="80" t="s">
        <v>611</v>
      </c>
      <c r="H235" s="81" t="s">
        <v>3</v>
      </c>
      <c r="I235" s="81" t="s">
        <v>94</v>
      </c>
      <c r="J235" s="78" t="s">
        <v>8</v>
      </c>
      <c r="K235" s="78"/>
      <c r="L235" s="78"/>
    </row>
    <row r="236" spans="1:12" s="28" customFormat="1" ht="12" customHeight="1" x14ac:dyDescent="0.2">
      <c r="A236" s="32" t="str">
        <f t="shared" si="11"/>
        <v>AddresspostalCode</v>
      </c>
      <c r="B236" s="32" t="str">
        <f t="shared" si="12"/>
        <v>Address7</v>
      </c>
      <c r="C236" s="55">
        <f t="shared" si="13"/>
        <v>7</v>
      </c>
      <c r="D236" s="78">
        <v>1</v>
      </c>
      <c r="E236" s="78" t="s">
        <v>322</v>
      </c>
      <c r="F236" s="79" t="s">
        <v>109</v>
      </c>
      <c r="G236" s="80" t="s">
        <v>612</v>
      </c>
      <c r="H236" s="81" t="s">
        <v>3</v>
      </c>
      <c r="I236" s="81" t="s">
        <v>95</v>
      </c>
      <c r="J236" s="78" t="s">
        <v>8</v>
      </c>
      <c r="K236" s="78"/>
      <c r="L236" s="78"/>
    </row>
    <row r="237" spans="1:12" s="28" customFormat="1" ht="12" customHeight="1" x14ac:dyDescent="0.2">
      <c r="A237" s="32" t="str">
        <f t="shared" si="11"/>
        <v>AddressregionCode</v>
      </c>
      <c r="B237" s="32" t="str">
        <f t="shared" si="12"/>
        <v>Address8</v>
      </c>
      <c r="C237" s="55">
        <f t="shared" si="13"/>
        <v>8</v>
      </c>
      <c r="D237" s="78">
        <v>1</v>
      </c>
      <c r="E237" s="78" t="s">
        <v>322</v>
      </c>
      <c r="F237" s="79" t="s">
        <v>109</v>
      </c>
      <c r="G237" s="80" t="s">
        <v>613</v>
      </c>
      <c r="H237" s="81" t="s">
        <v>3</v>
      </c>
      <c r="I237" s="81" t="s">
        <v>98</v>
      </c>
      <c r="J237" s="78" t="s">
        <v>8</v>
      </c>
      <c r="K237" s="78"/>
      <c r="L237" s="78"/>
    </row>
    <row r="238" spans="1:12" s="28" customFormat="1" ht="12" customHeight="1" x14ac:dyDescent="0.2">
      <c r="A238" s="32" t="str">
        <f t="shared" si="11"/>
        <v>AddressregionName</v>
      </c>
      <c r="B238" s="32" t="str">
        <f t="shared" si="12"/>
        <v>Address9</v>
      </c>
      <c r="C238" s="55">
        <f t="shared" si="13"/>
        <v>9</v>
      </c>
      <c r="D238" s="78">
        <v>1</v>
      </c>
      <c r="E238" s="78" t="s">
        <v>322</v>
      </c>
      <c r="F238" s="79" t="s">
        <v>109</v>
      </c>
      <c r="G238" s="80" t="s">
        <v>614</v>
      </c>
      <c r="H238" s="81" t="s">
        <v>3</v>
      </c>
      <c r="I238" s="81" t="s">
        <v>99</v>
      </c>
      <c r="J238" s="78" t="s">
        <v>8</v>
      </c>
      <c r="K238" s="78"/>
      <c r="L238" s="78"/>
    </row>
    <row r="239" spans="1:12" s="79" customFormat="1" x14ac:dyDescent="0.2">
      <c r="A239" s="32" t="str">
        <f t="shared" si="11"/>
        <v>Addressstreet</v>
      </c>
      <c r="B239" s="32" t="str">
        <f t="shared" si="12"/>
        <v>Address10</v>
      </c>
      <c r="C239" s="55">
        <f t="shared" si="13"/>
        <v>10</v>
      </c>
      <c r="D239" s="78">
        <v>1</v>
      </c>
      <c r="E239" s="78" t="s">
        <v>322</v>
      </c>
      <c r="F239" s="79" t="s">
        <v>109</v>
      </c>
      <c r="G239" s="80" t="s">
        <v>615</v>
      </c>
      <c r="H239" s="81" t="s">
        <v>3</v>
      </c>
      <c r="I239" s="81" t="s">
        <v>93</v>
      </c>
      <c r="J239" s="78" t="s">
        <v>8</v>
      </c>
      <c r="K239" s="78"/>
      <c r="L239" s="78" t="s">
        <v>5</v>
      </c>
    </row>
    <row r="240" spans="1:12" s="28" customFormat="1" x14ac:dyDescent="0.2">
      <c r="A240" s="32" t="str">
        <f t="shared" si="11"/>
        <v>Branch</v>
      </c>
      <c r="B240" s="32" t="str">
        <f t="shared" si="12"/>
        <v>Branch0</v>
      </c>
      <c r="C240" s="55">
        <f t="shared" si="13"/>
        <v>0</v>
      </c>
      <c r="D240" s="78">
        <v>0</v>
      </c>
      <c r="E240" s="78" t="s">
        <v>322</v>
      </c>
      <c r="F240" s="79" t="s">
        <v>131</v>
      </c>
      <c r="G240" s="80"/>
      <c r="H240" s="81" t="s">
        <v>3</v>
      </c>
      <c r="I240" s="81" t="s">
        <v>132</v>
      </c>
      <c r="J240" s="78" t="s">
        <v>4</v>
      </c>
      <c r="K240" s="78"/>
      <c r="L240" s="78" t="s">
        <v>5</v>
      </c>
    </row>
    <row r="241" spans="1:12" s="79" customFormat="1" x14ac:dyDescent="0.2">
      <c r="A241" s="32" t="str">
        <f t="shared" ref="A241:A304" si="14">F241&amp;G241</f>
        <v>BranchbranchName</v>
      </c>
      <c r="B241" s="32" t="str">
        <f t="shared" ref="B241:B304" si="15">F241&amp;C241</f>
        <v>Branch1</v>
      </c>
      <c r="C241" s="55">
        <f t="shared" ref="C241:C304" si="16">IF(D241=0,0,C240+1)</f>
        <v>1</v>
      </c>
      <c r="D241" s="78">
        <v>1</v>
      </c>
      <c r="E241" s="78" t="s">
        <v>322</v>
      </c>
      <c r="F241" s="79" t="s">
        <v>131</v>
      </c>
      <c r="G241" s="80" t="s">
        <v>616</v>
      </c>
      <c r="H241" s="81" t="s">
        <v>3</v>
      </c>
      <c r="I241" s="81" t="s">
        <v>133</v>
      </c>
      <c r="J241" s="78" t="s">
        <v>8</v>
      </c>
      <c r="K241" s="78"/>
      <c r="L241" s="78"/>
    </row>
    <row r="242" spans="1:12" s="28" customFormat="1" x14ac:dyDescent="0.2">
      <c r="A242" s="32" t="str">
        <f t="shared" si="14"/>
        <v>BranchcontactPerson</v>
      </c>
      <c r="B242" s="32" t="str">
        <f t="shared" si="15"/>
        <v>Branch2</v>
      </c>
      <c r="C242" s="55">
        <f t="shared" si="16"/>
        <v>2</v>
      </c>
      <c r="D242" s="78">
        <v>1</v>
      </c>
      <c r="E242" s="78" t="s">
        <v>322</v>
      </c>
      <c r="F242" s="79" t="s">
        <v>131</v>
      </c>
      <c r="G242" s="80" t="s">
        <v>617</v>
      </c>
      <c r="H242" s="81" t="s">
        <v>452</v>
      </c>
      <c r="I242" s="81" t="s">
        <v>137</v>
      </c>
      <c r="J242" s="78" t="s">
        <v>4</v>
      </c>
      <c r="K242" s="78"/>
      <c r="L242" s="78" t="s">
        <v>5</v>
      </c>
    </row>
    <row r="243" spans="1:12" s="79" customFormat="1" x14ac:dyDescent="0.2">
      <c r="A243" s="32" t="str">
        <f t="shared" si="14"/>
        <v>BranchiATACargoAgentLocationIdentifier</v>
      </c>
      <c r="B243" s="32" t="str">
        <f t="shared" si="15"/>
        <v>Branch3</v>
      </c>
      <c r="C243" s="55">
        <f t="shared" si="16"/>
        <v>3</v>
      </c>
      <c r="D243" s="78">
        <v>1</v>
      </c>
      <c r="E243" s="78" t="s">
        <v>322</v>
      </c>
      <c r="F243" s="79" t="s">
        <v>131</v>
      </c>
      <c r="G243" s="80" t="s">
        <v>618</v>
      </c>
      <c r="H243" s="81" t="s">
        <v>3</v>
      </c>
      <c r="I243" s="81" t="s">
        <v>134</v>
      </c>
      <c r="J243" s="78" t="s">
        <v>22</v>
      </c>
      <c r="K243" s="78"/>
      <c r="L243" s="78"/>
    </row>
    <row r="244" spans="1:12" s="79" customFormat="1" x14ac:dyDescent="0.2">
      <c r="A244" s="32" t="str">
        <f t="shared" si="14"/>
        <v>Branchlocation</v>
      </c>
      <c r="B244" s="32" t="str">
        <f t="shared" si="15"/>
        <v>Branch4</v>
      </c>
      <c r="C244" s="55">
        <f t="shared" si="16"/>
        <v>4</v>
      </c>
      <c r="D244" s="78">
        <v>1</v>
      </c>
      <c r="E244" s="78" t="s">
        <v>322</v>
      </c>
      <c r="F244" s="79" t="s">
        <v>131</v>
      </c>
      <c r="G244" s="80" t="s">
        <v>619</v>
      </c>
      <c r="H244" s="81" t="s">
        <v>78</v>
      </c>
      <c r="I244" s="81" t="s">
        <v>136</v>
      </c>
      <c r="J244" s="78" t="s">
        <v>4</v>
      </c>
      <c r="K244" s="78"/>
      <c r="L244" s="78"/>
    </row>
    <row r="245" spans="1:12" s="79" customFormat="1" x14ac:dyDescent="0.2">
      <c r="A245" s="32" t="str">
        <f t="shared" si="14"/>
        <v>BranchotherIdentifier</v>
      </c>
      <c r="B245" s="32" t="str">
        <f t="shared" si="15"/>
        <v>Branch5</v>
      </c>
      <c r="C245" s="55">
        <f t="shared" si="16"/>
        <v>5</v>
      </c>
      <c r="D245" s="78">
        <v>1</v>
      </c>
      <c r="E245" s="78" t="s">
        <v>322</v>
      </c>
      <c r="F245" s="79" t="s">
        <v>131</v>
      </c>
      <c r="G245" s="80" t="s">
        <v>499</v>
      </c>
      <c r="H245" s="81" t="s">
        <v>11</v>
      </c>
      <c r="I245" s="81" t="s">
        <v>135</v>
      </c>
      <c r="J245" s="78" t="s">
        <v>4</v>
      </c>
      <c r="K245" s="78"/>
      <c r="L245" s="78" t="s">
        <v>5</v>
      </c>
    </row>
    <row r="246" spans="1:12" s="79" customFormat="1" x14ac:dyDescent="0.2">
      <c r="A246" s="32" t="str">
        <f t="shared" si="14"/>
        <v>Company</v>
      </c>
      <c r="B246" s="32" t="str">
        <f t="shared" si="15"/>
        <v>Company0</v>
      </c>
      <c r="C246" s="55">
        <f t="shared" si="16"/>
        <v>0</v>
      </c>
      <c r="D246" s="78">
        <v>0</v>
      </c>
      <c r="E246" s="78" t="s">
        <v>322</v>
      </c>
      <c r="F246" s="79" t="s">
        <v>450</v>
      </c>
      <c r="G246" s="80"/>
      <c r="H246" s="81" t="s">
        <v>3</v>
      </c>
      <c r="I246" s="81" t="s">
        <v>128</v>
      </c>
      <c r="J246" s="78" t="s">
        <v>4</v>
      </c>
      <c r="K246" s="78"/>
      <c r="L246" s="78" t="s">
        <v>5</v>
      </c>
    </row>
    <row r="247" spans="1:12" s="28" customFormat="1" x14ac:dyDescent="0.2">
      <c r="A247" s="32" t="str">
        <f t="shared" si="14"/>
        <v>CompanyairlineCode</v>
      </c>
      <c r="B247" s="32" t="str">
        <f t="shared" si="15"/>
        <v>Company1</v>
      </c>
      <c r="C247" s="55">
        <f t="shared" si="16"/>
        <v>1</v>
      </c>
      <c r="D247" s="78">
        <v>1</v>
      </c>
      <c r="E247" s="78" t="s">
        <v>322</v>
      </c>
      <c r="F247" s="79" t="s">
        <v>450</v>
      </c>
      <c r="G247" s="80" t="s">
        <v>620</v>
      </c>
      <c r="H247" s="81" t="s">
        <v>3</v>
      </c>
      <c r="I247" s="81" t="s">
        <v>138</v>
      </c>
      <c r="J247" s="78" t="s">
        <v>8</v>
      </c>
      <c r="K247" s="78"/>
      <c r="L247" s="78"/>
    </row>
    <row r="248" spans="1:12" s="79" customFormat="1" x14ac:dyDescent="0.2">
      <c r="A248" s="32" t="str">
        <f t="shared" si="14"/>
        <v>CompanyairlinePrefix</v>
      </c>
      <c r="B248" s="32" t="str">
        <f t="shared" si="15"/>
        <v>Company2</v>
      </c>
      <c r="C248" s="55">
        <f t="shared" si="16"/>
        <v>2</v>
      </c>
      <c r="D248" s="78">
        <v>1</v>
      </c>
      <c r="E248" s="78" t="s">
        <v>322</v>
      </c>
      <c r="F248" s="79" t="s">
        <v>450</v>
      </c>
      <c r="G248" s="80" t="s">
        <v>621</v>
      </c>
      <c r="H248" s="81" t="s">
        <v>3</v>
      </c>
      <c r="I248" s="81" t="s">
        <v>139</v>
      </c>
      <c r="J248" s="78" t="s">
        <v>8</v>
      </c>
      <c r="K248" s="78"/>
      <c r="L248" s="78"/>
    </row>
    <row r="249" spans="1:12" s="28" customFormat="1" x14ac:dyDescent="0.2">
      <c r="A249" s="32" t="str">
        <f t="shared" si="14"/>
        <v>Companybranch</v>
      </c>
      <c r="B249" s="32" t="str">
        <f t="shared" si="15"/>
        <v>Company3</v>
      </c>
      <c r="C249" s="55">
        <f t="shared" si="16"/>
        <v>3</v>
      </c>
      <c r="D249" s="78">
        <v>1</v>
      </c>
      <c r="E249" s="78" t="s">
        <v>322</v>
      </c>
      <c r="F249" s="79" t="s">
        <v>450</v>
      </c>
      <c r="G249" s="80" t="s">
        <v>622</v>
      </c>
      <c r="H249" s="81" t="s">
        <v>131</v>
      </c>
      <c r="I249" s="81" t="s">
        <v>132</v>
      </c>
      <c r="J249" s="78" t="s">
        <v>4</v>
      </c>
      <c r="K249" s="78"/>
      <c r="L249" s="78" t="s">
        <v>5</v>
      </c>
    </row>
    <row r="250" spans="1:12" s="79" customFormat="1" x14ac:dyDescent="0.2">
      <c r="A250" s="32" t="str">
        <f t="shared" si="14"/>
        <v>CompanyiATACargoAgentCode</v>
      </c>
      <c r="B250" s="32" t="str">
        <f t="shared" si="15"/>
        <v>Company4</v>
      </c>
      <c r="C250" s="55">
        <f t="shared" si="16"/>
        <v>4</v>
      </c>
      <c r="D250" s="78">
        <v>1</v>
      </c>
      <c r="E250" s="78" t="s">
        <v>322</v>
      </c>
      <c r="F250" s="79" t="s">
        <v>450</v>
      </c>
      <c r="G250" s="80" t="s">
        <v>623</v>
      </c>
      <c r="H250" s="81" t="s">
        <v>3</v>
      </c>
      <c r="I250" s="81" t="s">
        <v>130</v>
      </c>
      <c r="J250" s="78" t="s">
        <v>22</v>
      </c>
      <c r="K250" s="78"/>
      <c r="L250" s="78"/>
    </row>
    <row r="251" spans="1:12" s="28" customFormat="1" x14ac:dyDescent="0.2">
      <c r="A251" s="32" t="str">
        <f t="shared" si="14"/>
        <v>Companyname</v>
      </c>
      <c r="B251" s="32" t="str">
        <f t="shared" si="15"/>
        <v>Company5</v>
      </c>
      <c r="C251" s="55">
        <f t="shared" si="16"/>
        <v>5</v>
      </c>
      <c r="D251" s="78">
        <v>1</v>
      </c>
      <c r="E251" s="78" t="s">
        <v>322</v>
      </c>
      <c r="F251" s="79" t="s">
        <v>450</v>
      </c>
      <c r="G251" s="80" t="s">
        <v>624</v>
      </c>
      <c r="H251" s="81" t="s">
        <v>3</v>
      </c>
      <c r="I251" s="81" t="s">
        <v>129</v>
      </c>
      <c r="J251" s="78" t="s">
        <v>8</v>
      </c>
      <c r="K251" s="78"/>
      <c r="L251" s="78"/>
    </row>
    <row r="252" spans="1:12" s="79" customFormat="1" x14ac:dyDescent="0.2">
      <c r="A252" s="32" t="str">
        <f t="shared" si="14"/>
        <v>Contact</v>
      </c>
      <c r="B252" s="32" t="str">
        <f t="shared" si="15"/>
        <v>Contact0</v>
      </c>
      <c r="C252" s="55">
        <f t="shared" si="16"/>
        <v>0</v>
      </c>
      <c r="D252" s="78">
        <v>0</v>
      </c>
      <c r="E252" s="78" t="s">
        <v>322</v>
      </c>
      <c r="F252" s="79" t="s">
        <v>121</v>
      </c>
      <c r="G252" s="80"/>
      <c r="H252" s="81" t="s">
        <v>3</v>
      </c>
      <c r="I252" s="81" t="s">
        <v>122</v>
      </c>
      <c r="J252" s="78" t="s">
        <v>4</v>
      </c>
      <c r="K252" s="78"/>
      <c r="L252" s="78"/>
    </row>
    <row r="253" spans="1:12" s="28" customFormat="1" x14ac:dyDescent="0.2">
      <c r="A253" s="32" t="str">
        <f t="shared" si="14"/>
        <v>ContactcontactOther</v>
      </c>
      <c r="B253" s="32" t="str">
        <f t="shared" si="15"/>
        <v>Contact1</v>
      </c>
      <c r="C253" s="55">
        <f t="shared" si="16"/>
        <v>1</v>
      </c>
      <c r="D253" s="78">
        <v>1</v>
      </c>
      <c r="E253" s="78" t="s">
        <v>322</v>
      </c>
      <c r="F253" s="79" t="s">
        <v>121</v>
      </c>
      <c r="G253" s="80" t="s">
        <v>625</v>
      </c>
      <c r="H253" s="81" t="s">
        <v>323</v>
      </c>
      <c r="I253" s="81" t="s">
        <v>125</v>
      </c>
      <c r="J253" s="78" t="s">
        <v>4</v>
      </c>
      <c r="K253" s="78"/>
      <c r="L253" s="78"/>
    </row>
    <row r="254" spans="1:12" s="28" customFormat="1" x14ac:dyDescent="0.2">
      <c r="A254" s="32" t="str">
        <f t="shared" si="14"/>
        <v>ContactemailAddress</v>
      </c>
      <c r="B254" s="32" t="str">
        <f t="shared" si="15"/>
        <v>Contact2</v>
      </c>
      <c r="C254" s="55">
        <f t="shared" si="16"/>
        <v>2</v>
      </c>
      <c r="D254" s="78">
        <v>1</v>
      </c>
      <c r="E254" s="78" t="s">
        <v>322</v>
      </c>
      <c r="F254" s="79" t="s">
        <v>121</v>
      </c>
      <c r="G254" s="80" t="s">
        <v>626</v>
      </c>
      <c r="H254" s="81" t="s">
        <v>3</v>
      </c>
      <c r="I254" s="81" t="s">
        <v>124</v>
      </c>
      <c r="J254" s="78" t="s">
        <v>8</v>
      </c>
      <c r="K254" s="78"/>
      <c r="L254" s="78"/>
    </row>
    <row r="255" spans="1:12" s="28" customFormat="1" x14ac:dyDescent="0.2">
      <c r="A255" s="32" t="str">
        <f t="shared" si="14"/>
        <v>ContactphoneNumber</v>
      </c>
      <c r="B255" s="32" t="str">
        <f t="shared" si="15"/>
        <v>Contact3</v>
      </c>
      <c r="C255" s="55">
        <f t="shared" si="16"/>
        <v>3</v>
      </c>
      <c r="D255" s="78">
        <v>1</v>
      </c>
      <c r="E255" s="78" t="s">
        <v>322</v>
      </c>
      <c r="F255" s="79" t="s">
        <v>121</v>
      </c>
      <c r="G255" s="80" t="s">
        <v>627</v>
      </c>
      <c r="H255" s="81" t="s">
        <v>3</v>
      </c>
      <c r="I255" s="81" t="s">
        <v>123</v>
      </c>
      <c r="J255" s="78" t="s">
        <v>8</v>
      </c>
      <c r="K255" s="78"/>
      <c r="L255" s="78"/>
    </row>
    <row r="256" spans="1:12" s="28" customFormat="1" x14ac:dyDescent="0.2">
      <c r="A256" s="32" t="str">
        <f t="shared" si="14"/>
        <v>ContactOther</v>
      </c>
      <c r="B256" s="32" t="str">
        <f t="shared" si="15"/>
        <v>ContactOther0</v>
      </c>
      <c r="C256" s="55">
        <f t="shared" si="16"/>
        <v>0</v>
      </c>
      <c r="D256" s="78">
        <v>0</v>
      </c>
      <c r="E256" s="78" t="s">
        <v>322</v>
      </c>
      <c r="F256" s="79" t="s">
        <v>323</v>
      </c>
      <c r="G256" s="80"/>
      <c r="H256" s="81" t="s">
        <v>3</v>
      </c>
      <c r="I256" s="81" t="s">
        <v>125</v>
      </c>
      <c r="J256" s="78" t="s">
        <v>4</v>
      </c>
      <c r="K256" s="78"/>
      <c r="L256" s="78"/>
    </row>
    <row r="257" spans="1:12" s="28" customFormat="1" x14ac:dyDescent="0.2">
      <c r="A257" s="32" t="str">
        <f t="shared" si="14"/>
        <v>ContactOtherdetail</v>
      </c>
      <c r="B257" s="32" t="str">
        <f t="shared" si="15"/>
        <v>ContactOther1</v>
      </c>
      <c r="C257" s="55">
        <f t="shared" si="16"/>
        <v>1</v>
      </c>
      <c r="D257" s="78">
        <v>1</v>
      </c>
      <c r="E257" s="78" t="s">
        <v>322</v>
      </c>
      <c r="F257" s="79" t="s">
        <v>323</v>
      </c>
      <c r="G257" s="80" t="s">
        <v>628</v>
      </c>
      <c r="H257" s="81" t="s">
        <v>3</v>
      </c>
      <c r="I257" s="81" t="s">
        <v>127</v>
      </c>
      <c r="J257" s="78" t="s">
        <v>8</v>
      </c>
      <c r="K257" s="78"/>
      <c r="L257" s="78"/>
    </row>
    <row r="258" spans="1:12" s="28" customFormat="1" x14ac:dyDescent="0.2">
      <c r="A258" s="32" t="str">
        <f t="shared" si="14"/>
        <v>ContactOthertype</v>
      </c>
      <c r="B258" s="32" t="str">
        <f t="shared" si="15"/>
        <v>ContactOther2</v>
      </c>
      <c r="C258" s="55">
        <f t="shared" si="16"/>
        <v>2</v>
      </c>
      <c r="D258" s="78">
        <v>1</v>
      </c>
      <c r="E258" s="78" t="s">
        <v>322</v>
      </c>
      <c r="F258" s="79" t="s">
        <v>323</v>
      </c>
      <c r="G258" s="80" t="s">
        <v>605</v>
      </c>
      <c r="H258" s="81" t="s">
        <v>3</v>
      </c>
      <c r="I258" s="81" t="s">
        <v>126</v>
      </c>
      <c r="J258" s="78" t="s">
        <v>8</v>
      </c>
      <c r="K258" s="78"/>
      <c r="L258" s="78"/>
    </row>
    <row r="259" spans="1:12" s="28" customFormat="1" x14ac:dyDescent="0.2">
      <c r="A259" s="32" t="str">
        <f t="shared" si="14"/>
        <v>Country</v>
      </c>
      <c r="B259" s="32" t="str">
        <f t="shared" si="15"/>
        <v>Country0</v>
      </c>
      <c r="C259" s="55">
        <f t="shared" si="16"/>
        <v>0</v>
      </c>
      <c r="D259" s="78">
        <v>0</v>
      </c>
      <c r="E259" s="78" t="s">
        <v>322</v>
      </c>
      <c r="F259" s="79" t="s">
        <v>100</v>
      </c>
      <c r="G259" s="80"/>
      <c r="H259" s="81" t="s">
        <v>3</v>
      </c>
      <c r="I259" s="81" t="s">
        <v>110</v>
      </c>
      <c r="J259" s="78" t="s">
        <v>4</v>
      </c>
      <c r="K259" s="78"/>
      <c r="L259" s="78" t="s">
        <v>5</v>
      </c>
    </row>
    <row r="260" spans="1:12" s="28" customFormat="1" x14ac:dyDescent="0.2">
      <c r="A260" s="32" t="str">
        <f t="shared" si="14"/>
        <v>CountrycountryCode</v>
      </c>
      <c r="B260" s="32" t="str">
        <f t="shared" si="15"/>
        <v>Country1</v>
      </c>
      <c r="C260" s="55">
        <f t="shared" si="16"/>
        <v>1</v>
      </c>
      <c r="D260" s="78">
        <v>1</v>
      </c>
      <c r="E260" s="78" t="s">
        <v>322</v>
      </c>
      <c r="F260" s="79" t="s">
        <v>100</v>
      </c>
      <c r="G260" s="80" t="s">
        <v>629</v>
      </c>
      <c r="H260" s="81" t="s">
        <v>3</v>
      </c>
      <c r="I260" s="81" t="s">
        <v>101</v>
      </c>
      <c r="J260" s="78" t="s">
        <v>8</v>
      </c>
      <c r="K260" s="78"/>
      <c r="L260" s="78"/>
    </row>
    <row r="261" spans="1:12" s="28" customFormat="1" x14ac:dyDescent="0.2">
      <c r="A261" s="32" t="str">
        <f t="shared" si="14"/>
        <v>CountrycountryName</v>
      </c>
      <c r="B261" s="32" t="str">
        <f t="shared" si="15"/>
        <v>Country2</v>
      </c>
      <c r="C261" s="55">
        <f t="shared" si="16"/>
        <v>2</v>
      </c>
      <c r="D261" s="78">
        <v>1</v>
      </c>
      <c r="E261" s="78" t="s">
        <v>322</v>
      </c>
      <c r="F261" s="79" t="s">
        <v>100</v>
      </c>
      <c r="G261" s="80" t="s">
        <v>630</v>
      </c>
      <c r="H261" s="81" t="s">
        <v>3</v>
      </c>
      <c r="I261" s="81" t="s">
        <v>111</v>
      </c>
      <c r="J261" s="78" t="s">
        <v>8</v>
      </c>
      <c r="K261" s="78"/>
      <c r="L261" s="78"/>
    </row>
    <row r="262" spans="1:12" s="79" customFormat="1" x14ac:dyDescent="0.2">
      <c r="A262" s="32" t="str">
        <f t="shared" si="14"/>
        <v>Dimensions</v>
      </c>
      <c r="B262" s="32" t="str">
        <f t="shared" si="15"/>
        <v>Dimensions0</v>
      </c>
      <c r="C262" s="55">
        <f t="shared" si="16"/>
        <v>0</v>
      </c>
      <c r="D262" s="78">
        <v>0</v>
      </c>
      <c r="E262" s="78" t="s">
        <v>322</v>
      </c>
      <c r="F262" s="79" t="s">
        <v>19</v>
      </c>
      <c r="G262" s="80"/>
      <c r="H262" s="81" t="s">
        <v>3</v>
      </c>
      <c r="I262" s="81" t="s">
        <v>83</v>
      </c>
      <c r="J262" s="78" t="s">
        <v>4</v>
      </c>
      <c r="K262" s="78" t="s">
        <v>3</v>
      </c>
      <c r="L262" s="78" t="s">
        <v>3</v>
      </c>
    </row>
    <row r="263" spans="1:12" s="28" customFormat="1" x14ac:dyDescent="0.2">
      <c r="A263" s="32" t="str">
        <f t="shared" si="14"/>
        <v>Dimensionsheight</v>
      </c>
      <c r="B263" s="32" t="str">
        <f t="shared" si="15"/>
        <v>Dimensions1</v>
      </c>
      <c r="C263" s="55">
        <f t="shared" si="16"/>
        <v>1</v>
      </c>
      <c r="D263" s="78">
        <v>1</v>
      </c>
      <c r="E263" s="78" t="s">
        <v>322</v>
      </c>
      <c r="F263" s="79" t="s">
        <v>19</v>
      </c>
      <c r="G263" s="80" t="s">
        <v>631</v>
      </c>
      <c r="H263" s="81" t="s">
        <v>16</v>
      </c>
      <c r="I263" s="81" t="s">
        <v>86</v>
      </c>
      <c r="J263" s="78" t="s">
        <v>4</v>
      </c>
      <c r="K263" s="78"/>
      <c r="L263" s="78" t="s">
        <v>3</v>
      </c>
    </row>
    <row r="264" spans="1:12" s="79" customFormat="1" x14ac:dyDescent="0.2">
      <c r="A264" s="32" t="str">
        <f t="shared" si="14"/>
        <v>Dimensionslength</v>
      </c>
      <c r="B264" s="32" t="str">
        <f t="shared" si="15"/>
        <v>Dimensions2</v>
      </c>
      <c r="C264" s="55">
        <f t="shared" si="16"/>
        <v>2</v>
      </c>
      <c r="D264" s="78">
        <v>1</v>
      </c>
      <c r="E264" s="78" t="s">
        <v>322</v>
      </c>
      <c r="F264" s="79" t="s">
        <v>19</v>
      </c>
      <c r="G264" s="80" t="s">
        <v>632</v>
      </c>
      <c r="H264" s="81" t="s">
        <v>16</v>
      </c>
      <c r="I264" s="81" t="s">
        <v>85</v>
      </c>
      <c r="J264" s="78" t="s">
        <v>4</v>
      </c>
      <c r="K264" s="78"/>
      <c r="L264" s="78" t="s">
        <v>3</v>
      </c>
    </row>
    <row r="265" spans="1:12" s="79" customFormat="1" x14ac:dyDescent="0.2">
      <c r="A265" s="32" t="str">
        <f t="shared" si="14"/>
        <v>Dimensionsvolume</v>
      </c>
      <c r="B265" s="32" t="str">
        <f t="shared" si="15"/>
        <v>Dimensions3</v>
      </c>
      <c r="C265" s="55">
        <f t="shared" si="16"/>
        <v>3</v>
      </c>
      <c r="D265" s="78">
        <v>1</v>
      </c>
      <c r="E265" s="78" t="s">
        <v>322</v>
      </c>
      <c r="F265" s="79" t="s">
        <v>19</v>
      </c>
      <c r="G265" s="80" t="s">
        <v>633</v>
      </c>
      <c r="H265" s="81" t="s">
        <v>16</v>
      </c>
      <c r="I265" s="81" t="s">
        <v>87</v>
      </c>
      <c r="J265" s="78" t="s">
        <v>4</v>
      </c>
      <c r="K265" s="78"/>
      <c r="L265" s="78" t="s">
        <v>3</v>
      </c>
    </row>
    <row r="266" spans="1:12" s="79" customFormat="1" x14ac:dyDescent="0.2">
      <c r="A266" s="32" t="str">
        <f t="shared" si="14"/>
        <v>Dimensionswidth</v>
      </c>
      <c r="B266" s="32" t="str">
        <f t="shared" si="15"/>
        <v>Dimensions4</v>
      </c>
      <c r="C266" s="55">
        <f t="shared" si="16"/>
        <v>4</v>
      </c>
      <c r="D266" s="78">
        <v>1</v>
      </c>
      <c r="E266" s="78" t="s">
        <v>322</v>
      </c>
      <c r="F266" s="79" t="s">
        <v>19</v>
      </c>
      <c r="G266" s="80" t="s">
        <v>634</v>
      </c>
      <c r="H266" s="81" t="s">
        <v>16</v>
      </c>
      <c r="I266" s="81" t="s">
        <v>84</v>
      </c>
      <c r="J266" s="78" t="s">
        <v>4</v>
      </c>
      <c r="K266" s="78"/>
      <c r="L266" s="78" t="s">
        <v>3</v>
      </c>
    </row>
    <row r="267" spans="1:12" s="79" customFormat="1" x14ac:dyDescent="0.2">
      <c r="A267" s="32" t="str">
        <f t="shared" si="14"/>
        <v>Event</v>
      </c>
      <c r="B267" s="32" t="str">
        <f t="shared" si="15"/>
        <v>Event0</v>
      </c>
      <c r="C267" s="55">
        <f t="shared" si="16"/>
        <v>0</v>
      </c>
      <c r="D267" s="78">
        <v>0</v>
      </c>
      <c r="E267" s="78" t="s">
        <v>322</v>
      </c>
      <c r="F267" s="79" t="s">
        <v>34</v>
      </c>
      <c r="G267" s="80"/>
      <c r="H267" s="81" t="s">
        <v>3</v>
      </c>
      <c r="I267" s="81" t="s">
        <v>192</v>
      </c>
      <c r="J267" s="78" t="s">
        <v>4</v>
      </c>
      <c r="K267" s="78"/>
      <c r="L267" s="78" t="s">
        <v>5</v>
      </c>
    </row>
    <row r="268" spans="1:12" s="79" customFormat="1" x14ac:dyDescent="0.2">
      <c r="A268" s="32" t="str">
        <f t="shared" si="14"/>
        <v>EventdateTime</v>
      </c>
      <c r="B268" s="32" t="str">
        <f t="shared" si="15"/>
        <v>Event1</v>
      </c>
      <c r="C268" s="55">
        <f t="shared" si="16"/>
        <v>1</v>
      </c>
      <c r="D268" s="78">
        <v>1</v>
      </c>
      <c r="E268" s="78" t="s">
        <v>322</v>
      </c>
      <c r="F268" s="79" t="s">
        <v>34</v>
      </c>
      <c r="G268" s="80" t="s">
        <v>635</v>
      </c>
      <c r="H268" s="81" t="s">
        <v>3</v>
      </c>
      <c r="I268" s="81" t="s">
        <v>194</v>
      </c>
      <c r="J268" s="78" t="s">
        <v>28</v>
      </c>
      <c r="K268" s="78" t="s">
        <v>68</v>
      </c>
      <c r="L268" s="78" t="s">
        <v>3</v>
      </c>
    </row>
    <row r="269" spans="1:12" s="79" customFormat="1" x14ac:dyDescent="0.2">
      <c r="A269" s="32" t="str">
        <f t="shared" si="14"/>
        <v>EventeventCode</v>
      </c>
      <c r="B269" s="32" t="str">
        <f t="shared" si="15"/>
        <v>Event2</v>
      </c>
      <c r="C269" s="55">
        <f t="shared" si="16"/>
        <v>2</v>
      </c>
      <c r="D269" s="78">
        <v>1</v>
      </c>
      <c r="E269" s="78" t="s">
        <v>322</v>
      </c>
      <c r="F269" s="79" t="s">
        <v>34</v>
      </c>
      <c r="G269" s="80" t="s">
        <v>636</v>
      </c>
      <c r="H269" s="81" t="s">
        <v>3</v>
      </c>
      <c r="I269" s="81" t="s">
        <v>195</v>
      </c>
      <c r="J269" s="78" t="s">
        <v>8</v>
      </c>
      <c r="K269" s="78"/>
      <c r="L269" s="78"/>
    </row>
    <row r="270" spans="1:12" s="79" customFormat="1" x14ac:dyDescent="0.2">
      <c r="A270" s="32" t="str">
        <f t="shared" si="14"/>
        <v>EventeventName</v>
      </c>
      <c r="B270" s="32" t="str">
        <f t="shared" si="15"/>
        <v>Event3</v>
      </c>
      <c r="C270" s="55">
        <f t="shared" si="16"/>
        <v>3</v>
      </c>
      <c r="D270" s="78">
        <v>1</v>
      </c>
      <c r="E270" s="78" t="s">
        <v>322</v>
      </c>
      <c r="F270" s="79" t="s">
        <v>34</v>
      </c>
      <c r="G270" s="80" t="s">
        <v>637</v>
      </c>
      <c r="H270" s="81" t="s">
        <v>3</v>
      </c>
      <c r="I270" s="81" t="s">
        <v>196</v>
      </c>
      <c r="J270" s="78" t="s">
        <v>8</v>
      </c>
      <c r="K270" s="78"/>
      <c r="L270" s="78"/>
    </row>
    <row r="271" spans="1:12" s="79" customFormat="1" x14ac:dyDescent="0.2">
      <c r="A271" s="32" t="str">
        <f t="shared" si="14"/>
        <v>EventeventTypeIndicator</v>
      </c>
      <c r="B271" s="32" t="str">
        <f t="shared" si="15"/>
        <v>Event4</v>
      </c>
      <c r="C271" s="55">
        <f t="shared" si="16"/>
        <v>4</v>
      </c>
      <c r="D271" s="78">
        <v>1</v>
      </c>
      <c r="E271" s="78" t="s">
        <v>322</v>
      </c>
      <c r="F271" s="79" t="s">
        <v>34</v>
      </c>
      <c r="G271" s="80" t="s">
        <v>638</v>
      </c>
      <c r="H271" s="81" t="s">
        <v>3</v>
      </c>
      <c r="I271" s="81" t="s">
        <v>193</v>
      </c>
      <c r="J271" s="78" t="s">
        <v>8</v>
      </c>
      <c r="K271" s="78" t="s">
        <v>68</v>
      </c>
      <c r="L271" s="78"/>
    </row>
    <row r="272" spans="1:12" s="79" customFormat="1" x14ac:dyDescent="0.2">
      <c r="A272" s="32" t="str">
        <f t="shared" si="14"/>
        <v>Eventlocation</v>
      </c>
      <c r="B272" s="32" t="str">
        <f t="shared" si="15"/>
        <v>Event5</v>
      </c>
      <c r="C272" s="55">
        <f t="shared" si="16"/>
        <v>5</v>
      </c>
      <c r="D272" s="78">
        <v>1</v>
      </c>
      <c r="E272" s="78" t="s">
        <v>322</v>
      </c>
      <c r="F272" s="79" t="s">
        <v>34</v>
      </c>
      <c r="G272" s="80" t="s">
        <v>619</v>
      </c>
      <c r="H272" s="81" t="s">
        <v>78</v>
      </c>
      <c r="I272" s="81" t="s">
        <v>198</v>
      </c>
      <c r="J272" s="78" t="s">
        <v>4</v>
      </c>
      <c r="K272" s="78"/>
      <c r="L272" s="78" t="s">
        <v>3</v>
      </c>
    </row>
    <row r="273" spans="1:12" s="79" customFormat="1" x14ac:dyDescent="0.2">
      <c r="A273" s="32" t="str">
        <f t="shared" si="14"/>
        <v>EventperformedBy</v>
      </c>
      <c r="B273" s="32" t="str">
        <f t="shared" si="15"/>
        <v>Event6</v>
      </c>
      <c r="C273" s="55">
        <f t="shared" si="16"/>
        <v>6</v>
      </c>
      <c r="D273" s="78">
        <v>1</v>
      </c>
      <c r="E273" s="78" t="s">
        <v>322</v>
      </c>
      <c r="F273" s="79" t="s">
        <v>34</v>
      </c>
      <c r="G273" s="80" t="s">
        <v>639</v>
      </c>
      <c r="H273" s="81" t="s">
        <v>450</v>
      </c>
      <c r="I273" s="81" t="s">
        <v>197</v>
      </c>
      <c r="J273" s="78" t="s">
        <v>4</v>
      </c>
      <c r="K273" s="78"/>
      <c r="L273" s="78" t="s">
        <v>3</v>
      </c>
    </row>
    <row r="274" spans="1:12" s="79" customFormat="1" x14ac:dyDescent="0.2">
      <c r="A274" s="32" t="str">
        <f t="shared" si="14"/>
        <v>ExternalReference</v>
      </c>
      <c r="B274" s="32" t="str">
        <f t="shared" si="15"/>
        <v>ExternalReference0</v>
      </c>
      <c r="C274" s="55">
        <f t="shared" si="16"/>
        <v>0</v>
      </c>
      <c r="D274" s="78">
        <v>0</v>
      </c>
      <c r="E274" s="78" t="s">
        <v>322</v>
      </c>
      <c r="F274" s="79" t="s">
        <v>56</v>
      </c>
      <c r="G274" s="80"/>
      <c r="H274" s="81" t="s">
        <v>3</v>
      </c>
      <c r="I274" s="81" t="s">
        <v>70</v>
      </c>
      <c r="J274" s="78" t="s">
        <v>4</v>
      </c>
      <c r="K274" s="78" t="s">
        <v>3</v>
      </c>
      <c r="L274" s="78" t="s">
        <v>5</v>
      </c>
    </row>
    <row r="275" spans="1:12" s="79" customFormat="1" x14ac:dyDescent="0.2">
      <c r="A275" s="32" t="str">
        <f t="shared" si="14"/>
        <v>ExternalReferencedocumentID</v>
      </c>
      <c r="B275" s="32" t="str">
        <f t="shared" si="15"/>
        <v>ExternalReference1</v>
      </c>
      <c r="C275" s="55">
        <f t="shared" si="16"/>
        <v>1</v>
      </c>
      <c r="D275" s="78">
        <v>1</v>
      </c>
      <c r="E275" s="78" t="s">
        <v>322</v>
      </c>
      <c r="F275" s="79" t="s">
        <v>56</v>
      </c>
      <c r="G275" s="80" t="s">
        <v>640</v>
      </c>
      <c r="H275" s="81" t="s">
        <v>3</v>
      </c>
      <c r="I275" s="81" t="s">
        <v>149</v>
      </c>
      <c r="J275" s="78" t="s">
        <v>8</v>
      </c>
      <c r="K275" s="78"/>
      <c r="L275" s="78" t="s">
        <v>3</v>
      </c>
    </row>
    <row r="276" spans="1:12" s="79" customFormat="1" x14ac:dyDescent="0.2">
      <c r="A276" s="32" t="str">
        <f t="shared" si="14"/>
        <v>ExternalReferencedocumentName</v>
      </c>
      <c r="B276" s="32" t="str">
        <f t="shared" si="15"/>
        <v>ExternalReference2</v>
      </c>
      <c r="C276" s="55">
        <f t="shared" si="16"/>
        <v>2</v>
      </c>
      <c r="D276" s="78">
        <v>1</v>
      </c>
      <c r="E276" s="78" t="s">
        <v>322</v>
      </c>
      <c r="F276" s="79" t="s">
        <v>56</v>
      </c>
      <c r="G276" s="80" t="s">
        <v>641</v>
      </c>
      <c r="H276" s="81" t="s">
        <v>3</v>
      </c>
      <c r="I276" s="81" t="s">
        <v>147</v>
      </c>
      <c r="J276" s="78" t="s">
        <v>8</v>
      </c>
      <c r="K276" s="78" t="s">
        <v>3</v>
      </c>
      <c r="L276" s="78" t="s">
        <v>3</v>
      </c>
    </row>
    <row r="277" spans="1:12" s="79" customFormat="1" x14ac:dyDescent="0.2">
      <c r="A277" s="32" t="str">
        <f t="shared" si="14"/>
        <v>ExternalReferencedocumentOriginator</v>
      </c>
      <c r="B277" s="32" t="str">
        <f t="shared" si="15"/>
        <v>ExternalReference3</v>
      </c>
      <c r="C277" s="55">
        <f t="shared" si="16"/>
        <v>3</v>
      </c>
      <c r="D277" s="78">
        <v>1</v>
      </c>
      <c r="E277" s="78" t="s">
        <v>322</v>
      </c>
      <c r="F277" s="79" t="s">
        <v>56</v>
      </c>
      <c r="G277" s="80" t="s">
        <v>642</v>
      </c>
      <c r="H277" s="81" t="s">
        <v>450</v>
      </c>
      <c r="I277" s="81" t="s">
        <v>148</v>
      </c>
      <c r="J277" s="78" t="s">
        <v>4</v>
      </c>
      <c r="K277" s="78"/>
      <c r="L277" s="78" t="s">
        <v>3</v>
      </c>
    </row>
    <row r="278" spans="1:12" s="79" customFormat="1" x14ac:dyDescent="0.2">
      <c r="A278" s="32" t="str">
        <f t="shared" si="14"/>
        <v>ExternalReferencedocumentType</v>
      </c>
      <c r="B278" s="32" t="str">
        <f t="shared" si="15"/>
        <v>ExternalReference4</v>
      </c>
      <c r="C278" s="55">
        <f t="shared" si="16"/>
        <v>4</v>
      </c>
      <c r="D278" s="78">
        <v>1</v>
      </c>
      <c r="E278" s="78" t="s">
        <v>322</v>
      </c>
      <c r="F278" s="79" t="s">
        <v>56</v>
      </c>
      <c r="G278" s="80" t="s">
        <v>643</v>
      </c>
      <c r="H278" s="81" t="s">
        <v>3</v>
      </c>
      <c r="I278" s="81" t="s">
        <v>146</v>
      </c>
      <c r="J278" s="78" t="s">
        <v>8</v>
      </c>
      <c r="K278" s="78" t="s">
        <v>3</v>
      </c>
      <c r="L278" s="78" t="s">
        <v>3</v>
      </c>
    </row>
    <row r="279" spans="1:12" s="79" customFormat="1" x14ac:dyDescent="0.2">
      <c r="A279" s="32" t="str">
        <f t="shared" si="14"/>
        <v>ExternalReferencedocumentVersion</v>
      </c>
      <c r="B279" s="32" t="str">
        <f t="shared" si="15"/>
        <v>ExternalReference5</v>
      </c>
      <c r="C279" s="55">
        <f t="shared" si="16"/>
        <v>5</v>
      </c>
      <c r="D279" s="78">
        <v>1</v>
      </c>
      <c r="E279" s="78" t="s">
        <v>322</v>
      </c>
      <c r="F279" s="79" t="s">
        <v>56</v>
      </c>
      <c r="G279" s="80" t="s">
        <v>644</v>
      </c>
      <c r="H279" s="81" t="s">
        <v>3</v>
      </c>
      <c r="I279" s="81" t="s">
        <v>150</v>
      </c>
      <c r="J279" s="78" t="s">
        <v>8</v>
      </c>
      <c r="K279" s="78" t="s">
        <v>3</v>
      </c>
      <c r="L279" s="78" t="s">
        <v>3</v>
      </c>
    </row>
    <row r="280" spans="1:12" s="79" customFormat="1" x14ac:dyDescent="0.2">
      <c r="A280" s="32" t="str">
        <f t="shared" si="14"/>
        <v>Geolocation</v>
      </c>
      <c r="B280" s="32" t="str">
        <f t="shared" si="15"/>
        <v>Geolocation0</v>
      </c>
      <c r="C280" s="55">
        <f t="shared" si="16"/>
        <v>0</v>
      </c>
      <c r="D280" s="78">
        <v>0</v>
      </c>
      <c r="E280" s="78" t="s">
        <v>322</v>
      </c>
      <c r="F280" s="79" t="s">
        <v>451</v>
      </c>
      <c r="G280" s="80"/>
      <c r="H280" s="81" t="s">
        <v>3</v>
      </c>
      <c r="I280" s="81" t="s">
        <v>88</v>
      </c>
      <c r="J280" s="78" t="s">
        <v>4</v>
      </c>
      <c r="K280" s="78"/>
      <c r="L280" s="78"/>
    </row>
    <row r="281" spans="1:12" s="79" customFormat="1" x14ac:dyDescent="0.2">
      <c r="A281" s="32" t="str">
        <f t="shared" si="14"/>
        <v>Geolocationelevation</v>
      </c>
      <c r="B281" s="32" t="str">
        <f t="shared" si="15"/>
        <v>Geolocation1</v>
      </c>
      <c r="C281" s="55">
        <f t="shared" si="16"/>
        <v>1</v>
      </c>
      <c r="D281" s="78">
        <v>1</v>
      </c>
      <c r="E281" s="78" t="s">
        <v>322</v>
      </c>
      <c r="F281" s="79" t="s">
        <v>451</v>
      </c>
      <c r="G281" s="80" t="s">
        <v>645</v>
      </c>
      <c r="H281" s="81" t="s">
        <v>16</v>
      </c>
      <c r="I281" s="81" t="s">
        <v>91</v>
      </c>
      <c r="J281" s="78" t="s">
        <v>4</v>
      </c>
      <c r="K281" s="78"/>
      <c r="L281" s="78"/>
    </row>
    <row r="282" spans="1:12" s="79" customFormat="1" x14ac:dyDescent="0.2">
      <c r="A282" s="32" t="str">
        <f t="shared" si="14"/>
        <v>Geolocationlatitude</v>
      </c>
      <c r="B282" s="32" t="str">
        <f t="shared" si="15"/>
        <v>Geolocation2</v>
      </c>
      <c r="C282" s="55">
        <f t="shared" si="16"/>
        <v>2</v>
      </c>
      <c r="D282" s="78">
        <v>1</v>
      </c>
      <c r="E282" s="78" t="s">
        <v>322</v>
      </c>
      <c r="F282" s="79" t="s">
        <v>451</v>
      </c>
      <c r="G282" s="80" t="s">
        <v>646</v>
      </c>
      <c r="H282" s="81" t="s">
        <v>16</v>
      </c>
      <c r="I282" s="81" t="s">
        <v>89</v>
      </c>
      <c r="J282" s="78" t="s">
        <v>4</v>
      </c>
      <c r="K282" s="78"/>
      <c r="L282" s="78"/>
    </row>
    <row r="283" spans="1:12" s="79" customFormat="1" x14ac:dyDescent="0.2">
      <c r="A283" s="32" t="str">
        <f t="shared" si="14"/>
        <v>Geolocationlongitude</v>
      </c>
      <c r="B283" s="32" t="str">
        <f t="shared" si="15"/>
        <v>Geolocation3</v>
      </c>
      <c r="C283" s="55">
        <f t="shared" si="16"/>
        <v>3</v>
      </c>
      <c r="D283" s="78">
        <v>1</v>
      </c>
      <c r="E283" s="78" t="s">
        <v>322</v>
      </c>
      <c r="F283" s="79" t="s">
        <v>451</v>
      </c>
      <c r="G283" s="80" t="s">
        <v>647</v>
      </c>
      <c r="H283" s="81" t="s">
        <v>16</v>
      </c>
      <c r="I283" s="81" t="s">
        <v>90</v>
      </c>
      <c r="J283" s="78" t="s">
        <v>4</v>
      </c>
      <c r="K283" s="78"/>
      <c r="L283" s="78"/>
    </row>
    <row r="284" spans="1:12" s="79" customFormat="1" x14ac:dyDescent="0.2">
      <c r="A284" s="32" t="str">
        <f t="shared" si="14"/>
        <v>Location</v>
      </c>
      <c r="B284" s="32" t="str">
        <f t="shared" si="15"/>
        <v>Location0</v>
      </c>
      <c r="C284" s="55">
        <f t="shared" si="16"/>
        <v>0</v>
      </c>
      <c r="D284" s="78">
        <v>0</v>
      </c>
      <c r="E284" s="78" t="s">
        <v>322</v>
      </c>
      <c r="F284" s="79" t="s">
        <v>78</v>
      </c>
      <c r="G284" s="80"/>
      <c r="H284" s="81" t="s">
        <v>3</v>
      </c>
      <c r="I284" s="81" t="s">
        <v>104</v>
      </c>
      <c r="J284" s="78" t="s">
        <v>4</v>
      </c>
      <c r="K284" s="78"/>
      <c r="L284" s="78" t="s">
        <v>5</v>
      </c>
    </row>
    <row r="285" spans="1:12" s="79" customFormat="1" x14ac:dyDescent="0.2">
      <c r="A285" s="32" t="str">
        <f t="shared" si="14"/>
        <v>Locationaddress</v>
      </c>
      <c r="B285" s="32" t="str">
        <f t="shared" si="15"/>
        <v>Location1</v>
      </c>
      <c r="C285" s="55">
        <f t="shared" si="16"/>
        <v>1</v>
      </c>
      <c r="D285" s="78">
        <v>1</v>
      </c>
      <c r="E285" s="78" t="s">
        <v>322</v>
      </c>
      <c r="F285" s="79" t="s">
        <v>78</v>
      </c>
      <c r="G285" s="80" t="s">
        <v>648</v>
      </c>
      <c r="H285" s="81" t="s">
        <v>109</v>
      </c>
      <c r="I285" s="81" t="s">
        <v>92</v>
      </c>
      <c r="J285" s="78" t="s">
        <v>4</v>
      </c>
      <c r="K285" s="78" t="s">
        <v>3</v>
      </c>
      <c r="L285" s="78" t="s">
        <v>3</v>
      </c>
    </row>
    <row r="286" spans="1:12" s="79" customFormat="1" x14ac:dyDescent="0.2">
      <c r="A286" s="32" t="str">
        <f t="shared" si="14"/>
        <v>Locationcode</v>
      </c>
      <c r="B286" s="32" t="str">
        <f t="shared" si="15"/>
        <v>Location2</v>
      </c>
      <c r="C286" s="55">
        <f t="shared" si="16"/>
        <v>2</v>
      </c>
      <c r="D286" s="78">
        <v>1</v>
      </c>
      <c r="E286" s="78" t="s">
        <v>322</v>
      </c>
      <c r="F286" s="79" t="s">
        <v>78</v>
      </c>
      <c r="G286" s="80" t="s">
        <v>518</v>
      </c>
      <c r="H286" s="81" t="s">
        <v>3</v>
      </c>
      <c r="I286" s="81" t="s">
        <v>106</v>
      </c>
      <c r="J286" s="78" t="s">
        <v>8</v>
      </c>
      <c r="K286" s="78"/>
      <c r="L286" s="78" t="s">
        <v>3</v>
      </c>
    </row>
    <row r="287" spans="1:12" s="79" customFormat="1" x14ac:dyDescent="0.2">
      <c r="A287" s="32" t="str">
        <f t="shared" si="14"/>
        <v>LocationgeoLocation</v>
      </c>
      <c r="B287" s="32" t="str">
        <f t="shared" si="15"/>
        <v>Location3</v>
      </c>
      <c r="C287" s="55">
        <f t="shared" si="16"/>
        <v>3</v>
      </c>
      <c r="D287" s="78">
        <v>1</v>
      </c>
      <c r="E287" s="78" t="s">
        <v>322</v>
      </c>
      <c r="F287" s="79" t="s">
        <v>78</v>
      </c>
      <c r="G287" s="80" t="s">
        <v>649</v>
      </c>
      <c r="H287" s="81" t="s">
        <v>451</v>
      </c>
      <c r="I287" s="81" t="s">
        <v>108</v>
      </c>
      <c r="J287" s="78" t="s">
        <v>4</v>
      </c>
      <c r="K287" s="78"/>
      <c r="L287" s="78"/>
    </row>
    <row r="288" spans="1:12" s="79" customFormat="1" x14ac:dyDescent="0.2">
      <c r="A288" s="32" t="str">
        <f t="shared" si="14"/>
        <v>LocationlocationType</v>
      </c>
      <c r="B288" s="32" t="str">
        <f t="shared" si="15"/>
        <v>Location4</v>
      </c>
      <c r="C288" s="55">
        <f t="shared" si="16"/>
        <v>4</v>
      </c>
      <c r="D288" s="78">
        <v>1</v>
      </c>
      <c r="E288" s="78" t="s">
        <v>322</v>
      </c>
      <c r="F288" s="79" t="s">
        <v>78</v>
      </c>
      <c r="G288" s="80" t="s">
        <v>650</v>
      </c>
      <c r="H288" s="81" t="s">
        <v>3</v>
      </c>
      <c r="I288" s="81" t="s">
        <v>105</v>
      </c>
      <c r="J288" s="78" t="s">
        <v>8</v>
      </c>
      <c r="K288" s="78"/>
      <c r="L288" s="78" t="s">
        <v>3</v>
      </c>
    </row>
    <row r="289" spans="1:12" s="79" customFormat="1" x14ac:dyDescent="0.2">
      <c r="A289" s="32" t="str">
        <f t="shared" si="14"/>
        <v>Locationname</v>
      </c>
      <c r="B289" s="32" t="str">
        <f t="shared" si="15"/>
        <v>Location5</v>
      </c>
      <c r="C289" s="55">
        <f t="shared" si="16"/>
        <v>5</v>
      </c>
      <c r="D289" s="78">
        <v>1</v>
      </c>
      <c r="E289" s="78" t="s">
        <v>322</v>
      </c>
      <c r="F289" s="79" t="s">
        <v>78</v>
      </c>
      <c r="G289" s="80" t="s">
        <v>624</v>
      </c>
      <c r="H289" s="81" t="s">
        <v>3</v>
      </c>
      <c r="I289" s="81" t="s">
        <v>107</v>
      </c>
      <c r="J289" s="78" t="s">
        <v>8</v>
      </c>
      <c r="K289" s="78"/>
      <c r="L289" s="78"/>
    </row>
    <row r="290" spans="1:12" s="79" customFormat="1" x14ac:dyDescent="0.2">
      <c r="A290" s="32" t="str">
        <f t="shared" si="14"/>
        <v>OtherIdentifier</v>
      </c>
      <c r="B290" s="32" t="str">
        <f t="shared" si="15"/>
        <v>OtherIdentifier0</v>
      </c>
      <c r="C290" s="55">
        <f t="shared" si="16"/>
        <v>0</v>
      </c>
      <c r="D290" s="78">
        <v>0</v>
      </c>
      <c r="E290" s="78" t="s">
        <v>322</v>
      </c>
      <c r="F290" s="79" t="s">
        <v>11</v>
      </c>
      <c r="G290" s="80"/>
      <c r="H290" s="81" t="s">
        <v>3</v>
      </c>
      <c r="I290" s="81" t="s">
        <v>25</v>
      </c>
      <c r="J290" s="78" t="s">
        <v>4</v>
      </c>
      <c r="K290" s="78" t="s">
        <v>3</v>
      </c>
      <c r="L290" s="78" t="s">
        <v>5</v>
      </c>
    </row>
    <row r="291" spans="1:12" s="79" customFormat="1" x14ac:dyDescent="0.2">
      <c r="A291" s="32" t="str">
        <f t="shared" si="14"/>
        <v>OtherIdentifieridentifier</v>
      </c>
      <c r="B291" s="32" t="str">
        <f t="shared" si="15"/>
        <v>OtherIdentifier1</v>
      </c>
      <c r="C291" s="55">
        <f t="shared" si="16"/>
        <v>1</v>
      </c>
      <c r="D291" s="78">
        <v>1</v>
      </c>
      <c r="E291" s="78" t="s">
        <v>322</v>
      </c>
      <c r="F291" s="79" t="s">
        <v>11</v>
      </c>
      <c r="G291" s="80" t="s">
        <v>651</v>
      </c>
      <c r="H291" s="81" t="s">
        <v>3</v>
      </c>
      <c r="I291" s="81" t="s">
        <v>143</v>
      </c>
      <c r="J291" s="78" t="s">
        <v>8</v>
      </c>
      <c r="K291" s="78" t="s">
        <v>3</v>
      </c>
      <c r="L291" s="78" t="s">
        <v>3</v>
      </c>
    </row>
    <row r="292" spans="1:12" s="79" customFormat="1" x14ac:dyDescent="0.2">
      <c r="A292" s="32" t="str">
        <f t="shared" si="14"/>
        <v>OtherIdentifiertype</v>
      </c>
      <c r="B292" s="32" t="str">
        <f t="shared" si="15"/>
        <v>OtherIdentifier2</v>
      </c>
      <c r="C292" s="55">
        <f t="shared" si="16"/>
        <v>2</v>
      </c>
      <c r="D292" s="78">
        <v>1</v>
      </c>
      <c r="E292" s="78" t="s">
        <v>322</v>
      </c>
      <c r="F292" s="79" t="s">
        <v>11</v>
      </c>
      <c r="G292" s="80" t="s">
        <v>605</v>
      </c>
      <c r="H292" s="81" t="s">
        <v>3</v>
      </c>
      <c r="I292" s="81" t="s">
        <v>142</v>
      </c>
      <c r="J292" s="78" t="s">
        <v>8</v>
      </c>
      <c r="K292" s="78" t="s">
        <v>3</v>
      </c>
      <c r="L292" s="78" t="s">
        <v>3</v>
      </c>
    </row>
    <row r="293" spans="1:12" s="79" customFormat="1" x14ac:dyDescent="0.2">
      <c r="A293" s="32" t="str">
        <f t="shared" si="14"/>
        <v>OtherParty</v>
      </c>
      <c r="B293" s="32" t="str">
        <f t="shared" si="15"/>
        <v>OtherParty0</v>
      </c>
      <c r="C293" s="55">
        <f t="shared" si="16"/>
        <v>0</v>
      </c>
      <c r="D293" s="78">
        <v>0</v>
      </c>
      <c r="E293" s="78" t="s">
        <v>322</v>
      </c>
      <c r="F293" s="79" t="s">
        <v>51</v>
      </c>
      <c r="G293" s="80"/>
      <c r="H293" s="81" t="s">
        <v>3</v>
      </c>
      <c r="I293" s="81" t="s">
        <v>140</v>
      </c>
      <c r="J293" s="78" t="s">
        <v>4</v>
      </c>
      <c r="K293" s="78"/>
      <c r="L293" s="78" t="s">
        <v>5</v>
      </c>
    </row>
    <row r="294" spans="1:12" s="79" customFormat="1" x14ac:dyDescent="0.2">
      <c r="A294" s="32" t="str">
        <f t="shared" si="14"/>
        <v>OtherPartycompanyDetails</v>
      </c>
      <c r="B294" s="32" t="str">
        <f t="shared" si="15"/>
        <v>OtherParty1</v>
      </c>
      <c r="C294" s="55">
        <f t="shared" si="16"/>
        <v>1</v>
      </c>
      <c r="D294" s="78">
        <v>1</v>
      </c>
      <c r="E294" s="78" t="s">
        <v>322</v>
      </c>
      <c r="F294" s="79" t="s">
        <v>51</v>
      </c>
      <c r="G294" s="80" t="s">
        <v>652</v>
      </c>
      <c r="H294" s="81" t="s">
        <v>450</v>
      </c>
      <c r="I294" s="81" t="s">
        <v>128</v>
      </c>
      <c r="J294" s="78" t="s">
        <v>4</v>
      </c>
      <c r="K294" s="78"/>
      <c r="L294" s="78"/>
    </row>
    <row r="295" spans="1:12" s="79" customFormat="1" x14ac:dyDescent="0.2">
      <c r="A295" s="32" t="str">
        <f t="shared" si="14"/>
        <v>OtherPartyroleName</v>
      </c>
      <c r="B295" s="32" t="str">
        <f t="shared" si="15"/>
        <v>OtherParty2</v>
      </c>
      <c r="C295" s="55">
        <f t="shared" si="16"/>
        <v>2</v>
      </c>
      <c r="D295" s="78">
        <v>1</v>
      </c>
      <c r="E295" s="78" t="s">
        <v>322</v>
      </c>
      <c r="F295" s="79" t="s">
        <v>51</v>
      </c>
      <c r="G295" s="80" t="s">
        <v>653</v>
      </c>
      <c r="H295" s="81" t="s">
        <v>3</v>
      </c>
      <c r="I295" s="81" t="s">
        <v>141</v>
      </c>
      <c r="J295" s="78" t="s">
        <v>8</v>
      </c>
      <c r="K295" s="78"/>
      <c r="L295" s="78" t="s">
        <v>3</v>
      </c>
    </row>
    <row r="296" spans="1:12" s="79" customFormat="1" x14ac:dyDescent="0.2">
      <c r="A296" s="32" t="str">
        <f t="shared" si="14"/>
        <v>Person</v>
      </c>
      <c r="B296" s="32" t="str">
        <f t="shared" si="15"/>
        <v>Person0</v>
      </c>
      <c r="C296" s="55">
        <f t="shared" si="16"/>
        <v>0</v>
      </c>
      <c r="D296" s="78">
        <v>0</v>
      </c>
      <c r="E296" s="78" t="s">
        <v>322</v>
      </c>
      <c r="F296" s="79" t="s">
        <v>452</v>
      </c>
      <c r="G296" s="80"/>
      <c r="H296" s="81" t="s">
        <v>3</v>
      </c>
      <c r="I296" s="81" t="s">
        <v>112</v>
      </c>
      <c r="J296" s="78" t="s">
        <v>4</v>
      </c>
      <c r="K296" s="78"/>
      <c r="L296" s="78" t="s">
        <v>5</v>
      </c>
    </row>
    <row r="297" spans="1:12" s="79" customFormat="1" x14ac:dyDescent="0.2">
      <c r="A297" s="32" t="str">
        <f t="shared" si="14"/>
        <v>Personcontact</v>
      </c>
      <c r="B297" s="32" t="str">
        <f t="shared" si="15"/>
        <v>Person1</v>
      </c>
      <c r="C297" s="55">
        <f t="shared" si="16"/>
        <v>1</v>
      </c>
      <c r="D297" s="78">
        <v>1</v>
      </c>
      <c r="E297" s="78" t="s">
        <v>322</v>
      </c>
      <c r="F297" s="79" t="s">
        <v>452</v>
      </c>
      <c r="G297" s="80" t="s">
        <v>654</v>
      </c>
      <c r="H297" s="81" t="s">
        <v>121</v>
      </c>
      <c r="I297" s="81" t="s">
        <v>122</v>
      </c>
      <c r="J297" s="78" t="s">
        <v>4</v>
      </c>
      <c r="K297" s="78"/>
      <c r="L297" s="78"/>
    </row>
    <row r="298" spans="1:12" s="79" customFormat="1" x14ac:dyDescent="0.2">
      <c r="A298" s="32" t="str">
        <f t="shared" si="14"/>
        <v>PersoncontactType</v>
      </c>
      <c r="B298" s="32" t="str">
        <f t="shared" si="15"/>
        <v>Person2</v>
      </c>
      <c r="C298" s="55">
        <f t="shared" si="16"/>
        <v>2</v>
      </c>
      <c r="D298" s="78">
        <v>1</v>
      </c>
      <c r="E298" s="78" t="s">
        <v>322</v>
      </c>
      <c r="F298" s="81" t="s">
        <v>452</v>
      </c>
      <c r="G298" s="80" t="s">
        <v>655</v>
      </c>
      <c r="H298" s="81" t="s">
        <v>3</v>
      </c>
      <c r="I298" s="81" t="s">
        <v>113</v>
      </c>
      <c r="J298" s="78" t="s">
        <v>8</v>
      </c>
      <c r="K298" s="78"/>
      <c r="L298" s="78"/>
    </row>
    <row r="299" spans="1:12" s="79" customFormat="1" x14ac:dyDescent="0.2">
      <c r="A299" s="32" t="str">
        <f t="shared" si="14"/>
        <v>Persondepartment</v>
      </c>
      <c r="B299" s="32" t="str">
        <f t="shared" si="15"/>
        <v>Person3</v>
      </c>
      <c r="C299" s="55">
        <f t="shared" si="16"/>
        <v>3</v>
      </c>
      <c r="D299" s="78">
        <v>1</v>
      </c>
      <c r="E299" s="78" t="s">
        <v>322</v>
      </c>
      <c r="F299" s="81" t="s">
        <v>452</v>
      </c>
      <c r="G299" s="80" t="s">
        <v>656</v>
      </c>
      <c r="H299" s="81" t="s">
        <v>3</v>
      </c>
      <c r="I299" s="81" t="s">
        <v>119</v>
      </c>
      <c r="J299" s="78" t="s">
        <v>8</v>
      </c>
      <c r="K299" s="78"/>
      <c r="L299" s="78"/>
    </row>
    <row r="300" spans="1:12" s="79" customFormat="1" x14ac:dyDescent="0.2">
      <c r="A300" s="32" t="str">
        <f t="shared" si="14"/>
        <v>PersonemployeeID</v>
      </c>
      <c r="B300" s="32" t="str">
        <f t="shared" si="15"/>
        <v>Person4</v>
      </c>
      <c r="C300" s="55">
        <f t="shared" si="16"/>
        <v>4</v>
      </c>
      <c r="D300" s="78">
        <v>1</v>
      </c>
      <c r="E300" s="78" t="s">
        <v>322</v>
      </c>
      <c r="F300" s="81" t="s">
        <v>452</v>
      </c>
      <c r="G300" s="80" t="s">
        <v>657</v>
      </c>
      <c r="H300" s="81" t="s">
        <v>3</v>
      </c>
      <c r="I300" s="81" t="s">
        <v>120</v>
      </c>
      <c r="J300" s="78" t="s">
        <v>8</v>
      </c>
      <c r="K300" s="78"/>
      <c r="L300" s="78"/>
    </row>
    <row r="301" spans="1:12" s="79" customFormat="1" x14ac:dyDescent="0.2">
      <c r="A301" s="32" t="str">
        <f t="shared" si="14"/>
        <v>PersonfirstName</v>
      </c>
      <c r="B301" s="32" t="str">
        <f t="shared" si="15"/>
        <v>Person5</v>
      </c>
      <c r="C301" s="55">
        <f t="shared" si="16"/>
        <v>5</v>
      </c>
      <c r="D301" s="78">
        <v>1</v>
      </c>
      <c r="E301" s="78" t="s">
        <v>322</v>
      </c>
      <c r="F301" s="79" t="s">
        <v>452</v>
      </c>
      <c r="G301" s="80" t="s">
        <v>658</v>
      </c>
      <c r="H301" s="81" t="s">
        <v>3</v>
      </c>
      <c r="I301" s="81" t="s">
        <v>115</v>
      </c>
      <c r="J301" s="78" t="s">
        <v>8</v>
      </c>
      <c r="K301" s="78"/>
      <c r="L301" s="78"/>
    </row>
    <row r="302" spans="1:12" s="79" customFormat="1" x14ac:dyDescent="0.2">
      <c r="A302" s="32" t="str">
        <f t="shared" si="14"/>
        <v>PersonjobTitle</v>
      </c>
      <c r="B302" s="32" t="str">
        <f t="shared" si="15"/>
        <v>Person6</v>
      </c>
      <c r="C302" s="55">
        <f t="shared" si="16"/>
        <v>6</v>
      </c>
      <c r="D302" s="78">
        <v>1</v>
      </c>
      <c r="E302" s="78" t="s">
        <v>322</v>
      </c>
      <c r="F302" s="81" t="s">
        <v>452</v>
      </c>
      <c r="G302" s="80" t="s">
        <v>659</v>
      </c>
      <c r="H302" s="81" t="s">
        <v>3</v>
      </c>
      <c r="I302" s="81" t="s">
        <v>118</v>
      </c>
      <c r="J302" s="78" t="s">
        <v>8</v>
      </c>
      <c r="K302" s="78"/>
      <c r="L302" s="78"/>
    </row>
    <row r="303" spans="1:12" s="79" customFormat="1" x14ac:dyDescent="0.2">
      <c r="A303" s="32" t="str">
        <f t="shared" si="14"/>
        <v>PersonlastName</v>
      </c>
      <c r="B303" s="32" t="str">
        <f t="shared" si="15"/>
        <v>Person7</v>
      </c>
      <c r="C303" s="55">
        <f t="shared" si="16"/>
        <v>7</v>
      </c>
      <c r="D303" s="78">
        <v>1</v>
      </c>
      <c r="E303" s="78" t="s">
        <v>322</v>
      </c>
      <c r="F303" s="81" t="s">
        <v>452</v>
      </c>
      <c r="G303" s="80" t="s">
        <v>660</v>
      </c>
      <c r="H303" s="81" t="s">
        <v>3</v>
      </c>
      <c r="I303" s="81" t="s">
        <v>117</v>
      </c>
      <c r="J303" s="78" t="s">
        <v>8</v>
      </c>
      <c r="K303" s="78"/>
      <c r="L303" s="78"/>
    </row>
    <row r="304" spans="1:12" s="79" customFormat="1" x14ac:dyDescent="0.2">
      <c r="A304" s="32" t="str">
        <f t="shared" si="14"/>
        <v>PersonmiddleName</v>
      </c>
      <c r="B304" s="32" t="str">
        <f t="shared" si="15"/>
        <v>Person8</v>
      </c>
      <c r="C304" s="55">
        <f t="shared" si="16"/>
        <v>8</v>
      </c>
      <c r="D304" s="78">
        <v>1</v>
      </c>
      <c r="E304" s="78" t="s">
        <v>322</v>
      </c>
      <c r="F304" s="79" t="s">
        <v>452</v>
      </c>
      <c r="G304" s="80" t="s">
        <v>661</v>
      </c>
      <c r="H304" s="81" t="s">
        <v>3</v>
      </c>
      <c r="I304" s="81" t="s">
        <v>116</v>
      </c>
      <c r="J304" s="78" t="s">
        <v>8</v>
      </c>
      <c r="K304" s="78"/>
      <c r="L304" s="78"/>
    </row>
    <row r="305" spans="1:12" s="79" customFormat="1" x14ac:dyDescent="0.2">
      <c r="A305" s="32" t="str">
        <f t="shared" ref="A305:A311" si="17">F305&amp;G305</f>
        <v>Personsalutation</v>
      </c>
      <c r="B305" s="32" t="str">
        <f t="shared" ref="B305:B311" si="18">F305&amp;C305</f>
        <v>Person9</v>
      </c>
      <c r="C305" s="55">
        <f t="shared" ref="C305:C311" si="19">IF(D305=0,0,C304+1)</f>
        <v>9</v>
      </c>
      <c r="D305" s="78">
        <v>1</v>
      </c>
      <c r="E305" s="78" t="s">
        <v>322</v>
      </c>
      <c r="F305" s="79" t="s">
        <v>452</v>
      </c>
      <c r="G305" s="80" t="s">
        <v>662</v>
      </c>
      <c r="H305" s="81" t="s">
        <v>3</v>
      </c>
      <c r="I305" s="81" t="s">
        <v>114</v>
      </c>
      <c r="J305" s="78" t="s">
        <v>8</v>
      </c>
      <c r="K305" s="78"/>
      <c r="L305" s="78"/>
    </row>
    <row r="306" spans="1:12" s="79" customFormat="1" x14ac:dyDescent="0.2">
      <c r="A306" s="32" t="str">
        <f t="shared" si="17"/>
        <v>Value</v>
      </c>
      <c r="B306" s="32" t="str">
        <f t="shared" si="18"/>
        <v>Value0</v>
      </c>
      <c r="C306" s="55">
        <f t="shared" si="19"/>
        <v>0</v>
      </c>
      <c r="D306" s="78">
        <v>0</v>
      </c>
      <c r="E306" s="78" t="s">
        <v>322</v>
      </c>
      <c r="F306" s="79" t="s">
        <v>16</v>
      </c>
      <c r="G306" s="80"/>
      <c r="H306" s="81" t="s">
        <v>3</v>
      </c>
      <c r="I306" s="81" t="s">
        <v>79</v>
      </c>
      <c r="J306" s="78" t="s">
        <v>4</v>
      </c>
      <c r="K306" s="78" t="s">
        <v>68</v>
      </c>
      <c r="L306" s="78"/>
    </row>
    <row r="307" spans="1:12" s="79" customFormat="1" x14ac:dyDescent="0.2">
      <c r="A307" s="32" t="str">
        <f t="shared" si="17"/>
        <v>Valueunit</v>
      </c>
      <c r="B307" s="32" t="str">
        <f t="shared" si="18"/>
        <v>Value1</v>
      </c>
      <c r="C307" s="55">
        <f t="shared" si="19"/>
        <v>1</v>
      </c>
      <c r="D307" s="78">
        <v>1</v>
      </c>
      <c r="E307" s="78" t="s">
        <v>322</v>
      </c>
      <c r="F307" s="79" t="s">
        <v>16</v>
      </c>
      <c r="G307" s="80" t="s">
        <v>663</v>
      </c>
      <c r="H307" s="81" t="s">
        <v>3</v>
      </c>
      <c r="I307" s="81" t="s">
        <v>80</v>
      </c>
      <c r="J307" s="78" t="s">
        <v>8</v>
      </c>
      <c r="K307" s="78"/>
      <c r="L307" s="78" t="s">
        <v>3</v>
      </c>
    </row>
    <row r="308" spans="1:12" s="79" customFormat="1" x14ac:dyDescent="0.2">
      <c r="A308" s="32" t="str">
        <f t="shared" si="17"/>
        <v>Valuevalue</v>
      </c>
      <c r="B308" s="32" t="str">
        <f t="shared" si="18"/>
        <v>Value2</v>
      </c>
      <c r="C308" s="55">
        <f t="shared" si="19"/>
        <v>2</v>
      </c>
      <c r="D308" s="78">
        <v>1</v>
      </c>
      <c r="E308" s="78" t="s">
        <v>322</v>
      </c>
      <c r="F308" s="79" t="s">
        <v>16</v>
      </c>
      <c r="G308" s="80" t="s">
        <v>484</v>
      </c>
      <c r="H308" s="81" t="s">
        <v>3</v>
      </c>
      <c r="I308" s="81" t="s">
        <v>16</v>
      </c>
      <c r="J308" s="78" t="s">
        <v>8</v>
      </c>
      <c r="K308" s="78"/>
      <c r="L308" s="78" t="s">
        <v>3</v>
      </c>
    </row>
    <row r="309" spans="1:12" s="79" customFormat="1" x14ac:dyDescent="0.2">
      <c r="A309" s="32" t="str">
        <f t="shared" si="17"/>
        <v>VolumetricWeight</v>
      </c>
      <c r="B309" s="32" t="str">
        <f t="shared" si="18"/>
        <v>VolumetricWeight0</v>
      </c>
      <c r="C309" s="55">
        <f t="shared" si="19"/>
        <v>0</v>
      </c>
      <c r="D309" s="78">
        <v>0</v>
      </c>
      <c r="E309" s="78" t="s">
        <v>322</v>
      </c>
      <c r="F309" s="79" t="s">
        <v>41</v>
      </c>
      <c r="G309" s="80"/>
      <c r="H309" s="81" t="s">
        <v>3</v>
      </c>
      <c r="I309" s="81" t="s">
        <v>81</v>
      </c>
      <c r="J309" s="78" t="s">
        <v>4</v>
      </c>
      <c r="K309" s="78"/>
      <c r="L309" s="78" t="s">
        <v>3</v>
      </c>
    </row>
    <row r="310" spans="1:12" s="79" customFormat="1" x14ac:dyDescent="0.2">
      <c r="A310" s="32" t="str">
        <f t="shared" si="17"/>
        <v>VolumetricWeightchargeableWeight</v>
      </c>
      <c r="B310" s="32" t="str">
        <f t="shared" si="18"/>
        <v>VolumetricWeight1</v>
      </c>
      <c r="C310" s="55">
        <f t="shared" si="19"/>
        <v>1</v>
      </c>
      <c r="D310" s="78">
        <v>1</v>
      </c>
      <c r="E310" s="78" t="s">
        <v>322</v>
      </c>
      <c r="F310" s="79" t="s">
        <v>41</v>
      </c>
      <c r="G310" s="80" t="s">
        <v>664</v>
      </c>
      <c r="H310" s="81" t="s">
        <v>16</v>
      </c>
      <c r="I310" s="81" t="s">
        <v>82</v>
      </c>
      <c r="J310" s="78" t="s">
        <v>4</v>
      </c>
      <c r="K310" s="78"/>
      <c r="L310" s="78" t="s">
        <v>3</v>
      </c>
    </row>
    <row r="311" spans="1:12" s="79" customFormat="1" x14ac:dyDescent="0.2">
      <c r="A311" s="32" t="str">
        <f t="shared" si="17"/>
        <v>VolumetricWeightconversionFactor</v>
      </c>
      <c r="B311" s="32" t="str">
        <f t="shared" si="18"/>
        <v>VolumetricWeight2</v>
      </c>
      <c r="C311" s="55">
        <f t="shared" si="19"/>
        <v>2</v>
      </c>
      <c r="D311" s="78">
        <v>1</v>
      </c>
      <c r="E311" s="78" t="s">
        <v>322</v>
      </c>
      <c r="F311" s="79" t="s">
        <v>41</v>
      </c>
      <c r="G311" s="80" t="s">
        <v>816</v>
      </c>
      <c r="H311" s="81" t="s">
        <v>16</v>
      </c>
      <c r="I311" s="81" t="s">
        <v>817</v>
      </c>
      <c r="J311" s="78" t="s">
        <v>4</v>
      </c>
      <c r="K311" s="78"/>
      <c r="L311" s="78" t="s">
        <v>3</v>
      </c>
    </row>
    <row r="312" spans="1:12" s="79" customFormat="1" x14ac:dyDescent="0.2">
      <c r="A312" s="32"/>
      <c r="B312" s="32"/>
      <c r="C312" s="55"/>
      <c r="D312" s="78"/>
      <c r="E312" s="78"/>
      <c r="G312" s="80"/>
      <c r="H312" s="81"/>
      <c r="I312" s="81"/>
      <c r="J312" s="78"/>
      <c r="K312" s="78"/>
      <c r="L312" s="78"/>
    </row>
    <row r="313" spans="1:12" s="79" customFormat="1" x14ac:dyDescent="0.2">
      <c r="A313" s="32"/>
      <c r="B313" s="32"/>
      <c r="C313" s="55"/>
      <c r="D313" s="78"/>
      <c r="E313" s="78"/>
      <c r="F313" s="81"/>
      <c r="G313" s="80"/>
      <c r="H313" s="81"/>
      <c r="I313" s="81"/>
      <c r="J313" s="78"/>
      <c r="K313" s="78"/>
      <c r="L313" s="78"/>
    </row>
    <row r="314" spans="1:12" s="79" customFormat="1" x14ac:dyDescent="0.2">
      <c r="A314" s="32"/>
      <c r="B314" s="32"/>
      <c r="C314" s="55"/>
      <c r="D314" s="78"/>
      <c r="E314" s="78"/>
      <c r="G314" s="80"/>
      <c r="H314" s="81"/>
      <c r="I314" s="81"/>
      <c r="J314" s="78"/>
      <c r="K314" s="78"/>
      <c r="L314" s="78"/>
    </row>
    <row r="315" spans="1:12" s="79" customFormat="1" x14ac:dyDescent="0.2">
      <c r="A315" s="32"/>
      <c r="B315" s="32"/>
      <c r="C315" s="55"/>
      <c r="D315" s="78"/>
      <c r="E315" s="78"/>
      <c r="G315" s="80"/>
      <c r="H315" s="81"/>
      <c r="I315" s="81"/>
      <c r="J315" s="78"/>
      <c r="K315" s="78"/>
      <c r="L315" s="78"/>
    </row>
    <row r="316" spans="1:12" s="79" customFormat="1" x14ac:dyDescent="0.2">
      <c r="A316" s="32"/>
      <c r="B316" s="32"/>
      <c r="C316" s="55"/>
      <c r="D316" s="78"/>
      <c r="E316" s="78"/>
      <c r="F316" s="81"/>
      <c r="G316" s="80"/>
      <c r="H316" s="81"/>
      <c r="I316" s="81"/>
      <c r="J316" s="78"/>
      <c r="K316" s="78"/>
      <c r="L316" s="78"/>
    </row>
    <row r="317" spans="1:12" s="79" customFormat="1" x14ac:dyDescent="0.2">
      <c r="A317" s="32"/>
      <c r="B317" s="32"/>
      <c r="C317" s="55"/>
      <c r="D317" s="78"/>
      <c r="E317" s="78"/>
      <c r="F317" s="81"/>
      <c r="G317" s="80"/>
      <c r="H317" s="81"/>
      <c r="I317" s="81"/>
      <c r="J317" s="78"/>
      <c r="K317" s="78"/>
      <c r="L317" s="78"/>
    </row>
    <row r="318" spans="1:12" s="79" customFormat="1" x14ac:dyDescent="0.2">
      <c r="A318" s="32"/>
      <c r="B318" s="32"/>
      <c r="C318" s="55"/>
      <c r="D318" s="78"/>
      <c r="E318" s="78"/>
      <c r="F318" s="81"/>
      <c r="G318" s="80"/>
      <c r="H318" s="81"/>
      <c r="I318" s="81"/>
      <c r="J318" s="78"/>
      <c r="K318" s="78"/>
      <c r="L318" s="78"/>
    </row>
  </sheetData>
  <dataConsolidate/>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8AE8-0E7E-4DA3-912F-57F838A0884A}">
  <sheetPr codeName="Sheet20">
    <tabColor rgb="FF7030A0"/>
  </sheetPr>
  <dimension ref="A1:H31"/>
  <sheetViews>
    <sheetView showGridLines="0" zoomScale="80" zoomScaleNormal="80" workbookViewId="0">
      <selection activeCell="G126" sqref="G126"/>
    </sheetView>
  </sheetViews>
  <sheetFormatPr defaultRowHeight="12.75" x14ac:dyDescent="0.2"/>
  <cols>
    <col min="2" max="2" width="22.42578125" bestFit="1" customWidth="1"/>
  </cols>
  <sheetData>
    <row r="1" spans="1:8" x14ac:dyDescent="0.2">
      <c r="A1" s="1"/>
    </row>
    <row r="2" spans="1:8" x14ac:dyDescent="0.2">
      <c r="B2" s="66" t="s">
        <v>421</v>
      </c>
      <c r="C2" t="str">
        <f>'MOP vs Data Model'!C7</f>
        <v>19.3 Discrepancy reports produced and resolved</v>
      </c>
    </row>
    <row r="3" spans="1:8" x14ac:dyDescent="0.2">
      <c r="B3" s="66" t="s">
        <v>696</v>
      </c>
      <c r="C3">
        <f>VLOOKUP(C2,'Mapping DM MOP'!$C$2:$D$80,2,FALSE)</f>
        <v>78</v>
      </c>
    </row>
    <row r="5" spans="1:8" x14ac:dyDescent="0.2">
      <c r="A5" s="66" t="s">
        <v>665</v>
      </c>
      <c r="B5" s="66" t="s">
        <v>324</v>
      </c>
      <c r="C5" s="67" t="s">
        <v>698</v>
      </c>
      <c r="D5" s="66" t="s">
        <v>16</v>
      </c>
      <c r="E5" s="66" t="s">
        <v>699</v>
      </c>
      <c r="F5" s="66" t="s">
        <v>666</v>
      </c>
      <c r="G5" s="66" t="s">
        <v>667</v>
      </c>
      <c r="H5" s="37"/>
    </row>
    <row r="6" spans="1:8" x14ac:dyDescent="0.2">
      <c r="A6" t="str">
        <f>C6&amp;G6</f>
        <v>NO1</v>
      </c>
      <c r="B6" s="79" t="s">
        <v>444</v>
      </c>
      <c r="C6" s="68" t="str">
        <f>IF(HLOOKUP(B6,'Mapping DM MOP'!$G$2:$AF$80,1+TechnicalSheet_Task_LO!$C$3,FALSE)=0,"NO","YES")</f>
        <v>NO</v>
      </c>
      <c r="D6">
        <f>VLOOKUP(B6,parameters!$B$97:$D$142,3,FALSE)</f>
        <v>1</v>
      </c>
      <c r="E6">
        <f>IF(C6="NO",999999,0)</f>
        <v>999999</v>
      </c>
      <c r="F6">
        <f>SUM(D6:E6)</f>
        <v>1000000</v>
      </c>
      <c r="G6">
        <f t="shared" ref="G6:G31" si="0">_xlfn.RANK.EQ(F6,$F$6:$F$31,1)</f>
        <v>1</v>
      </c>
    </row>
    <row r="7" spans="1:8" x14ac:dyDescent="0.2">
      <c r="A7" t="str">
        <f t="shared" ref="A7:A31" si="1">C7&amp;G7</f>
        <v>NO2</v>
      </c>
      <c r="B7" s="79" t="s">
        <v>445</v>
      </c>
      <c r="C7" s="68" t="str">
        <f>IF(HLOOKUP(B7,'Mapping DM MOP'!$G$2:$AF$80,1+TechnicalSheet_Task_LO!$C$3,FALSE)=0,"NO","YES")</f>
        <v>NO</v>
      </c>
      <c r="D7">
        <f>VLOOKUP(B7,parameters!$B$97:$D$142,3,FALSE)</f>
        <v>2</v>
      </c>
      <c r="E7">
        <f t="shared" ref="E7:E31" si="2">IF(C7="NO",999999,0)</f>
        <v>999999</v>
      </c>
      <c r="F7">
        <f t="shared" ref="F7:F31" si="3">SUM(D7:E7)</f>
        <v>1000001</v>
      </c>
      <c r="G7">
        <f t="shared" si="0"/>
        <v>2</v>
      </c>
    </row>
    <row r="8" spans="1:8" x14ac:dyDescent="0.2">
      <c r="A8" t="str">
        <f t="shared" si="1"/>
        <v>NO3</v>
      </c>
      <c r="B8" s="79" t="s">
        <v>332</v>
      </c>
      <c r="C8" s="68" t="str">
        <f>IF(HLOOKUP(B8,'Mapping DM MOP'!$G$2:$AF$80,1+TechnicalSheet_Task_LO!$C$3,FALSE)=0,"NO","YES")</f>
        <v>NO</v>
      </c>
      <c r="D8">
        <f>VLOOKUP(B8,parameters!$B$97:$D$142,3,FALSE)</f>
        <v>3</v>
      </c>
      <c r="E8">
        <f t="shared" si="2"/>
        <v>999999</v>
      </c>
      <c r="F8">
        <f t="shared" si="3"/>
        <v>1000002</v>
      </c>
      <c r="G8">
        <f t="shared" si="0"/>
        <v>3</v>
      </c>
    </row>
    <row r="9" spans="1:8" x14ac:dyDescent="0.2">
      <c r="A9" t="str">
        <f t="shared" si="1"/>
        <v>NO4</v>
      </c>
      <c r="B9" s="79" t="s">
        <v>446</v>
      </c>
      <c r="C9" s="68" t="str">
        <f>IF(HLOOKUP(B9,'Mapping DM MOP'!$G$2:$AF$80,1+TechnicalSheet_Task_LO!$C$3,FALSE)=0,"NO","YES")</f>
        <v>NO</v>
      </c>
      <c r="D9">
        <f>VLOOKUP(B9,parameters!$B$97:$D$142,3,FALSE)</f>
        <v>4</v>
      </c>
      <c r="E9">
        <f t="shared" si="2"/>
        <v>999999</v>
      </c>
      <c r="F9">
        <f t="shared" si="3"/>
        <v>1000003</v>
      </c>
      <c r="G9">
        <f t="shared" si="0"/>
        <v>4</v>
      </c>
    </row>
    <row r="10" spans="1:8" x14ac:dyDescent="0.2">
      <c r="A10" t="str">
        <f t="shared" si="1"/>
        <v>NO5</v>
      </c>
      <c r="B10" s="79" t="s">
        <v>237</v>
      </c>
      <c r="C10" s="68" t="str">
        <f>IF(HLOOKUP(B10,'Mapping DM MOP'!$G$2:$AF$80,1+TechnicalSheet_Task_LO!$C$3,FALSE)=0,"NO","YES")</f>
        <v>NO</v>
      </c>
      <c r="D10">
        <f>VLOOKUP(B10,parameters!$B$97:$D$142,3,FALSE)</f>
        <v>5</v>
      </c>
      <c r="E10">
        <f t="shared" si="2"/>
        <v>999999</v>
      </c>
      <c r="F10">
        <f t="shared" si="3"/>
        <v>1000004</v>
      </c>
      <c r="G10">
        <f t="shared" si="0"/>
        <v>5</v>
      </c>
    </row>
    <row r="11" spans="1:8" x14ac:dyDescent="0.2">
      <c r="A11" t="str">
        <f t="shared" si="1"/>
        <v>NO6</v>
      </c>
      <c r="B11" s="79" t="s">
        <v>252</v>
      </c>
      <c r="C11" s="68" t="str">
        <f>IF(HLOOKUP(B11,'Mapping DM MOP'!$G$2:$AF$80,1+TechnicalSheet_Task_LO!$C$3,FALSE)=0,"NO","YES")</f>
        <v>NO</v>
      </c>
      <c r="D11">
        <f>VLOOKUP(B11,parameters!$B$97:$D$142,3,FALSE)</f>
        <v>6</v>
      </c>
      <c r="E11">
        <f t="shared" si="2"/>
        <v>999999</v>
      </c>
      <c r="F11">
        <f t="shared" si="3"/>
        <v>1000005</v>
      </c>
      <c r="G11">
        <f t="shared" si="0"/>
        <v>6</v>
      </c>
    </row>
    <row r="12" spans="1:8" x14ac:dyDescent="0.2">
      <c r="A12" t="str">
        <f t="shared" si="1"/>
        <v>NO7</v>
      </c>
      <c r="B12" s="79" t="s">
        <v>76</v>
      </c>
      <c r="C12" s="68" t="str">
        <f>IF(HLOOKUP(B12,'Mapping DM MOP'!$G$2:$AF$80,1+TechnicalSheet_Task_LO!$C$3,FALSE)=0,"NO","YES")</f>
        <v>NO</v>
      </c>
      <c r="D12">
        <f>VLOOKUP(B12,parameters!$B$97:$D$142,3,FALSE)</f>
        <v>7</v>
      </c>
      <c r="E12">
        <f t="shared" si="2"/>
        <v>999999</v>
      </c>
      <c r="F12">
        <f t="shared" si="3"/>
        <v>1000006</v>
      </c>
      <c r="G12">
        <f t="shared" si="0"/>
        <v>7</v>
      </c>
    </row>
    <row r="13" spans="1:8" x14ac:dyDescent="0.2">
      <c r="A13" t="str">
        <f t="shared" si="1"/>
        <v>NO8</v>
      </c>
      <c r="B13" s="79" t="s">
        <v>447</v>
      </c>
      <c r="C13" s="68" t="str">
        <f>IF(HLOOKUP(B13,'Mapping DM MOP'!$G$2:$AF$80,1+TechnicalSheet_Task_LO!$C$3,FALSE)=0,"NO","YES")</f>
        <v>NO</v>
      </c>
      <c r="D13">
        <f>VLOOKUP(B13,parameters!$B$97:$D$142,3,FALSE)</f>
        <v>8</v>
      </c>
      <c r="E13">
        <f t="shared" si="2"/>
        <v>999999</v>
      </c>
      <c r="F13">
        <f t="shared" si="3"/>
        <v>1000007</v>
      </c>
      <c r="G13">
        <f t="shared" si="0"/>
        <v>8</v>
      </c>
    </row>
    <row r="14" spans="1:8" x14ac:dyDescent="0.2">
      <c r="A14" t="str">
        <f t="shared" si="1"/>
        <v>NO9</v>
      </c>
      <c r="B14" s="79" t="s">
        <v>44</v>
      </c>
      <c r="C14" s="68" t="str">
        <f>IF(HLOOKUP(B14,'Mapping DM MOP'!$G$2:$AF$80,1+TechnicalSheet_Task_LO!$C$3,FALSE)=0,"NO","YES")</f>
        <v>NO</v>
      </c>
      <c r="D14">
        <f>VLOOKUP(B14,parameters!$B$97:$D$142,3,FALSE)</f>
        <v>9</v>
      </c>
      <c r="E14">
        <f t="shared" si="2"/>
        <v>999999</v>
      </c>
      <c r="F14">
        <f t="shared" si="3"/>
        <v>1000008</v>
      </c>
      <c r="G14">
        <f t="shared" si="0"/>
        <v>9</v>
      </c>
    </row>
    <row r="15" spans="1:8" x14ac:dyDescent="0.2">
      <c r="A15" t="str">
        <f t="shared" si="1"/>
        <v>NO10</v>
      </c>
      <c r="B15" s="79" t="s">
        <v>334</v>
      </c>
      <c r="C15" s="68" t="str">
        <f>IF(HLOOKUP(B15,'Mapping DM MOP'!$G$2:$AF$80,1+TechnicalSheet_Task_LO!$C$3,FALSE)=0,"NO","YES")</f>
        <v>NO</v>
      </c>
      <c r="D15">
        <f>VLOOKUP(B15,parameters!$B$97:$D$142,3,FALSE)</f>
        <v>10</v>
      </c>
      <c r="E15">
        <f t="shared" si="2"/>
        <v>999999</v>
      </c>
      <c r="F15">
        <f t="shared" si="3"/>
        <v>1000009</v>
      </c>
      <c r="G15">
        <f t="shared" si="0"/>
        <v>10</v>
      </c>
    </row>
    <row r="16" spans="1:8" x14ac:dyDescent="0.2">
      <c r="A16" t="str">
        <f t="shared" si="1"/>
        <v>NO11</v>
      </c>
      <c r="B16" s="79" t="s">
        <v>20</v>
      </c>
      <c r="C16" s="68" t="str">
        <f>IF(HLOOKUP(B16,'Mapping DM MOP'!$G$2:$AF$80,1+TechnicalSheet_Task_LO!$C$3,FALSE)=0,"NO","YES")</f>
        <v>NO</v>
      </c>
      <c r="D16">
        <f>VLOOKUP(B16,parameters!$B$97:$D$142,3,FALSE)</f>
        <v>11</v>
      </c>
      <c r="E16">
        <f t="shared" si="2"/>
        <v>999999</v>
      </c>
      <c r="F16">
        <f t="shared" si="3"/>
        <v>1000010</v>
      </c>
      <c r="G16">
        <f t="shared" si="0"/>
        <v>11</v>
      </c>
    </row>
    <row r="17" spans="1:7" x14ac:dyDescent="0.2">
      <c r="A17" t="str">
        <f t="shared" si="1"/>
        <v>NO12</v>
      </c>
      <c r="B17" s="79" t="s">
        <v>33</v>
      </c>
      <c r="C17" s="68" t="str">
        <f>IF(HLOOKUP(B17,'Mapping DM MOP'!$G$2:$AF$80,1+TechnicalSheet_Task_LO!$C$3,FALSE)=0,"NO","YES")</f>
        <v>NO</v>
      </c>
      <c r="D17">
        <f>VLOOKUP(B17,parameters!$B$97:$D$142,3,FALSE)</f>
        <v>12</v>
      </c>
      <c r="E17">
        <f t="shared" si="2"/>
        <v>999999</v>
      </c>
      <c r="F17">
        <f t="shared" si="3"/>
        <v>1000011</v>
      </c>
      <c r="G17">
        <f t="shared" si="0"/>
        <v>12</v>
      </c>
    </row>
    <row r="18" spans="1:7" x14ac:dyDescent="0.2">
      <c r="A18" t="str">
        <f t="shared" si="1"/>
        <v>NO13</v>
      </c>
      <c r="B18" s="79" t="s">
        <v>795</v>
      </c>
      <c r="C18" s="68" t="str">
        <f>IF(HLOOKUP(B18,'Mapping DM MOP'!$G$2:$AF$80,1+TechnicalSheet_Task_LO!$C$3,FALSE)=0,"NO","YES")</f>
        <v>NO</v>
      </c>
      <c r="D18">
        <f>VLOOKUP(B18,parameters!$B$97:$D$142,3,FALSE)</f>
        <v>13</v>
      </c>
      <c r="E18">
        <f t="shared" si="2"/>
        <v>999999</v>
      </c>
      <c r="F18">
        <f t="shared" si="3"/>
        <v>1000012</v>
      </c>
      <c r="G18">
        <f t="shared" si="0"/>
        <v>13</v>
      </c>
    </row>
    <row r="19" spans="1:7" x14ac:dyDescent="0.2">
      <c r="A19" t="str">
        <f t="shared" si="1"/>
        <v>NO14</v>
      </c>
      <c r="B19" s="79" t="s">
        <v>315</v>
      </c>
      <c r="C19" s="68" t="str">
        <f>IF(HLOOKUP(B19,'Mapping DM MOP'!$G$2:$AF$80,1+TechnicalSheet_Task_LO!$C$3,FALSE)=0,"NO","YES")</f>
        <v>NO</v>
      </c>
      <c r="D19">
        <f>VLOOKUP(B19,parameters!$B$97:$D$142,3,FALSE)</f>
        <v>14</v>
      </c>
      <c r="E19">
        <f t="shared" si="2"/>
        <v>999999</v>
      </c>
      <c r="F19">
        <f t="shared" si="3"/>
        <v>1000013</v>
      </c>
      <c r="G19">
        <f t="shared" si="0"/>
        <v>14</v>
      </c>
    </row>
    <row r="20" spans="1:7" x14ac:dyDescent="0.2">
      <c r="A20" t="str">
        <f t="shared" si="1"/>
        <v>NO15</v>
      </c>
      <c r="B20" s="79" t="s">
        <v>340</v>
      </c>
      <c r="C20" s="68" t="str">
        <f>IF(HLOOKUP(B20,'Mapping DM MOP'!$G$2:$AF$80,1+TechnicalSheet_Task_LO!$C$3,FALSE)=0,"NO","YES")</f>
        <v>NO</v>
      </c>
      <c r="D20">
        <f>VLOOKUP(B20,parameters!$B$97:$D$142,3,FALSE)</f>
        <v>15</v>
      </c>
      <c r="E20">
        <f t="shared" si="2"/>
        <v>999999</v>
      </c>
      <c r="F20">
        <f t="shared" si="3"/>
        <v>1000014</v>
      </c>
      <c r="G20">
        <f t="shared" si="0"/>
        <v>15</v>
      </c>
    </row>
    <row r="21" spans="1:7" x14ac:dyDescent="0.2">
      <c r="A21" t="str">
        <f t="shared" si="1"/>
        <v>NO16</v>
      </c>
      <c r="B21" s="79" t="s">
        <v>171</v>
      </c>
      <c r="C21" s="68" t="str">
        <f>IF(HLOOKUP(B21,'Mapping DM MOP'!$G$2:$AF$80,1+TechnicalSheet_Task_LO!$C$3,FALSE)=0,"NO","YES")</f>
        <v>NO</v>
      </c>
      <c r="D21">
        <f>VLOOKUP(B21,parameters!$B$97:$D$142,3,FALSE)</f>
        <v>16</v>
      </c>
      <c r="E21">
        <f t="shared" si="2"/>
        <v>999999</v>
      </c>
      <c r="F21">
        <f t="shared" si="3"/>
        <v>1000015</v>
      </c>
      <c r="G21">
        <f t="shared" si="0"/>
        <v>16</v>
      </c>
    </row>
    <row r="22" spans="1:7" x14ac:dyDescent="0.2">
      <c r="A22" t="str">
        <f t="shared" si="1"/>
        <v>NO17</v>
      </c>
      <c r="B22" s="79" t="s">
        <v>172</v>
      </c>
      <c r="C22" s="68" t="str">
        <f>IF(HLOOKUP(B22,'Mapping DM MOP'!$G$2:$AF$80,1+TechnicalSheet_Task_LO!$C$3,FALSE)=0,"NO","YES")</f>
        <v>NO</v>
      </c>
      <c r="D22">
        <f>VLOOKUP(B22,parameters!$B$97:$D$142,3,FALSE)</f>
        <v>17</v>
      </c>
      <c r="E22">
        <f t="shared" si="2"/>
        <v>999999</v>
      </c>
      <c r="F22">
        <f t="shared" si="3"/>
        <v>1000016</v>
      </c>
      <c r="G22">
        <f t="shared" si="0"/>
        <v>17</v>
      </c>
    </row>
    <row r="23" spans="1:7" x14ac:dyDescent="0.2">
      <c r="A23" t="str">
        <f t="shared" si="1"/>
        <v>NO18</v>
      </c>
      <c r="B23" s="79" t="s">
        <v>202</v>
      </c>
      <c r="C23" s="68" t="str">
        <f>IF(HLOOKUP(B23,'Mapping DM MOP'!$G$2:$AF$80,1+TechnicalSheet_Task_LO!$C$3,FALSE)=0,"NO","YES")</f>
        <v>NO</v>
      </c>
      <c r="D23">
        <f>VLOOKUP(B23,parameters!$B$97:$D$142,3,FALSE)</f>
        <v>18</v>
      </c>
      <c r="E23">
        <f t="shared" si="2"/>
        <v>999999</v>
      </c>
      <c r="F23">
        <f t="shared" si="3"/>
        <v>1000017</v>
      </c>
      <c r="G23">
        <f t="shared" si="0"/>
        <v>18</v>
      </c>
    </row>
    <row r="24" spans="1:7" x14ac:dyDescent="0.2">
      <c r="A24" t="str">
        <f t="shared" si="1"/>
        <v>NO19</v>
      </c>
      <c r="B24" s="79" t="s">
        <v>165</v>
      </c>
      <c r="C24" s="68" t="str">
        <f>IF(HLOOKUP(B24,'Mapping DM MOP'!$G$2:$AF$80,1+TechnicalSheet_Task_LO!$C$3,FALSE)=0,"NO","YES")</f>
        <v>NO</v>
      </c>
      <c r="D24">
        <f>VLOOKUP(B24,parameters!$B$97:$D$142,3,FALSE)</f>
        <v>19</v>
      </c>
      <c r="E24">
        <f t="shared" si="2"/>
        <v>999999</v>
      </c>
      <c r="F24">
        <f t="shared" si="3"/>
        <v>1000018</v>
      </c>
      <c r="G24">
        <f t="shared" si="0"/>
        <v>19</v>
      </c>
    </row>
    <row r="25" spans="1:7" x14ac:dyDescent="0.2">
      <c r="A25" t="str">
        <f t="shared" si="1"/>
        <v>NO20</v>
      </c>
      <c r="B25" s="79" t="s">
        <v>155</v>
      </c>
      <c r="C25" s="68" t="str">
        <f>IF(HLOOKUP(B25,'Mapping DM MOP'!$G$2:$AF$80,1+TechnicalSheet_Task_LO!$C$3,FALSE)=0,"NO","YES")</f>
        <v>NO</v>
      </c>
      <c r="D25">
        <f>VLOOKUP(B25,parameters!$B$97:$D$142,3,FALSE)</f>
        <v>20</v>
      </c>
      <c r="E25">
        <f t="shared" si="2"/>
        <v>999999</v>
      </c>
      <c r="F25">
        <f t="shared" si="3"/>
        <v>1000019</v>
      </c>
      <c r="G25">
        <f t="shared" si="0"/>
        <v>20</v>
      </c>
    </row>
    <row r="26" spans="1:7" x14ac:dyDescent="0.2">
      <c r="A26" t="str">
        <f t="shared" si="1"/>
        <v>NO21</v>
      </c>
      <c r="B26" s="79" t="s">
        <v>448</v>
      </c>
      <c r="C26" s="68" t="str">
        <f>IF(HLOOKUP(B26,'Mapping DM MOP'!$G$2:$AF$80,1+TechnicalSheet_Task_LO!$C$3,FALSE)=0,"NO","YES")</f>
        <v>NO</v>
      </c>
      <c r="D26">
        <f>VLOOKUP(B26,parameters!$B$97:$D$142,3,FALSE)</f>
        <v>21</v>
      </c>
      <c r="E26">
        <f t="shared" si="2"/>
        <v>999999</v>
      </c>
      <c r="F26">
        <f t="shared" si="3"/>
        <v>1000020</v>
      </c>
      <c r="G26">
        <f t="shared" si="0"/>
        <v>21</v>
      </c>
    </row>
    <row r="27" spans="1:7" x14ac:dyDescent="0.2">
      <c r="A27" t="str">
        <f t="shared" si="1"/>
        <v>NO22</v>
      </c>
      <c r="B27" s="79" t="s">
        <v>152</v>
      </c>
      <c r="C27" s="68" t="str">
        <f>IF(HLOOKUP(B27,'Mapping DM MOP'!$G$2:$AF$80,1+TechnicalSheet_Task_LO!$C$3,FALSE)=0,"NO","YES")</f>
        <v>NO</v>
      </c>
      <c r="D27">
        <f>VLOOKUP(B27,parameters!$B$97:$D$142,3,FALSE)</f>
        <v>22</v>
      </c>
      <c r="E27">
        <f t="shared" si="2"/>
        <v>999999</v>
      </c>
      <c r="F27">
        <f t="shared" si="3"/>
        <v>1000021</v>
      </c>
      <c r="G27">
        <f t="shared" si="0"/>
        <v>22</v>
      </c>
    </row>
    <row r="28" spans="1:7" x14ac:dyDescent="0.2">
      <c r="A28" t="str">
        <f t="shared" si="1"/>
        <v>NO23</v>
      </c>
      <c r="B28" s="79" t="s">
        <v>205</v>
      </c>
      <c r="C28" s="68" t="str">
        <f>IF(HLOOKUP(B28,'Mapping DM MOP'!$G$2:$AF$80,1+TechnicalSheet_Task_LO!$C$3,FALSE)=0,"NO","YES")</f>
        <v>NO</v>
      </c>
      <c r="D28">
        <f>VLOOKUP(B28,parameters!$B$97:$D$142,3,FALSE)</f>
        <v>23</v>
      </c>
      <c r="E28">
        <f t="shared" si="2"/>
        <v>999999</v>
      </c>
      <c r="F28">
        <f t="shared" si="3"/>
        <v>1000022</v>
      </c>
      <c r="G28">
        <f t="shared" si="0"/>
        <v>23</v>
      </c>
    </row>
    <row r="29" spans="1:7" x14ac:dyDescent="0.2">
      <c r="A29" t="str">
        <f t="shared" si="1"/>
        <v>NO24</v>
      </c>
      <c r="B29" s="79" t="s">
        <v>48</v>
      </c>
      <c r="C29" s="68" t="str">
        <f>IF(HLOOKUP(B29,'Mapping DM MOP'!$G$2:$AF$80,1+TechnicalSheet_Task_LO!$C$3,FALSE)=0,"NO","YES")</f>
        <v>NO</v>
      </c>
      <c r="D29">
        <f>VLOOKUP(B29,parameters!$B$97:$D$142,3,FALSE)</f>
        <v>24</v>
      </c>
      <c r="E29">
        <f t="shared" si="2"/>
        <v>999999</v>
      </c>
      <c r="F29">
        <f t="shared" si="3"/>
        <v>1000023</v>
      </c>
      <c r="G29">
        <f t="shared" si="0"/>
        <v>24</v>
      </c>
    </row>
    <row r="30" spans="1:7" x14ac:dyDescent="0.2">
      <c r="A30" t="str">
        <f t="shared" si="1"/>
        <v>NO25</v>
      </c>
      <c r="B30" s="79" t="s">
        <v>55</v>
      </c>
      <c r="C30" s="68" t="str">
        <f>IF(HLOOKUP(B30,'Mapping DM MOP'!$G$2:$AF$80,1+TechnicalSheet_Task_LO!$C$3,FALSE)=0,"NO","YES")</f>
        <v>NO</v>
      </c>
      <c r="D30">
        <f>VLOOKUP(B30,parameters!$B$97:$D$142,3,FALSE)</f>
        <v>25</v>
      </c>
      <c r="E30">
        <f t="shared" si="2"/>
        <v>999999</v>
      </c>
      <c r="F30">
        <f t="shared" si="3"/>
        <v>1000024</v>
      </c>
      <c r="G30">
        <f t="shared" si="0"/>
        <v>25</v>
      </c>
    </row>
    <row r="31" spans="1:7" x14ac:dyDescent="0.2">
      <c r="A31" t="str">
        <f t="shared" si="1"/>
        <v>NO26</v>
      </c>
      <c r="B31" s="79" t="s">
        <v>449</v>
      </c>
      <c r="C31" s="68" t="str">
        <f>IF(HLOOKUP(B31,'Mapping DM MOP'!$G$2:$AF$80,1+TechnicalSheet_Task_LO!$C$3,FALSE)=0,"NO","YES")</f>
        <v>NO</v>
      </c>
      <c r="D31">
        <f>VLOOKUP(B31,parameters!$B$97:$D$142,3,FALSE)</f>
        <v>26</v>
      </c>
      <c r="E31">
        <f t="shared" si="2"/>
        <v>999999</v>
      </c>
      <c r="F31">
        <f t="shared" si="3"/>
        <v>1000025</v>
      </c>
      <c r="G31">
        <f t="shared" si="0"/>
        <v>26</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BAD1C-86FC-444A-AF2A-B04456851815}">
  <sheetPr codeName="Sheet21">
    <tabColor rgb="FF7030A0"/>
  </sheetPr>
  <dimension ref="A1:J54"/>
  <sheetViews>
    <sheetView showGridLines="0" zoomScale="80" zoomScaleNormal="80" workbookViewId="0">
      <selection activeCell="C20" sqref="C20:C30"/>
    </sheetView>
  </sheetViews>
  <sheetFormatPr defaultColWidth="20.5703125" defaultRowHeight="12.75" x14ac:dyDescent="0.2"/>
  <cols>
    <col min="1" max="1" width="5.5703125" style="24" bestFit="1" customWidth="1"/>
    <col min="2" max="2" width="19.7109375" style="24" bestFit="1" customWidth="1"/>
    <col min="3" max="3" width="19.28515625" style="26" bestFit="1" customWidth="1"/>
    <col min="4" max="4" width="24.7109375" style="24" bestFit="1" customWidth="1"/>
    <col min="5" max="5" width="28.28515625" style="24" bestFit="1" customWidth="1"/>
    <col min="6" max="6" width="7.28515625" style="24" bestFit="1" customWidth="1"/>
    <col min="7" max="7" width="13.85546875" style="24" bestFit="1" customWidth="1"/>
    <col min="8" max="8" width="8.140625" style="24" bestFit="1" customWidth="1"/>
    <col min="9" max="9" width="6.42578125" style="24" bestFit="1" customWidth="1"/>
    <col min="10" max="10" width="14.140625" style="24" bestFit="1" customWidth="1"/>
    <col min="11" max="16384" width="20.5703125" style="24"/>
  </cols>
  <sheetData>
    <row r="1" spans="1:10" s="23" customFormat="1" x14ac:dyDescent="0.2">
      <c r="A1" s="77" t="s">
        <v>665</v>
      </c>
      <c r="B1" s="22" t="s">
        <v>324</v>
      </c>
      <c r="C1" s="22" t="s">
        <v>318</v>
      </c>
      <c r="D1" s="22" t="s">
        <v>700</v>
      </c>
      <c r="E1" s="70" t="s">
        <v>701</v>
      </c>
      <c r="F1" s="22" t="s">
        <v>18</v>
      </c>
      <c r="G1" s="22" t="s">
        <v>702</v>
      </c>
      <c r="H1" s="22" t="s">
        <v>666</v>
      </c>
      <c r="I1" s="22" t="s">
        <v>667</v>
      </c>
      <c r="J1" s="22" t="s">
        <v>703</v>
      </c>
    </row>
    <row r="2" spans="1:10" x14ac:dyDescent="0.2">
      <c r="A2" s="24" t="e">
        <f>E2&amp;J2</f>
        <v>#N/A</v>
      </c>
      <c r="B2" s="24" t="s">
        <v>444</v>
      </c>
      <c r="C2" s="26" t="s">
        <v>450</v>
      </c>
      <c r="D2" s="24" t="str">
        <f>VLOOKUP(C2,parameters!$B$97:$C$142,2,FALSE)</f>
        <v>Common Object</v>
      </c>
      <c r="E2" s="24" t="e">
        <f>IF(VLOOKUP(B2,'MOP vs Data Model'!$B$18:$B$40,1,FALSE)=B2,"YES","NO")</f>
        <v>#N/A</v>
      </c>
      <c r="F2" s="24">
        <f>VLOOKUP(C2,parameters!$B$97:$D$142,3,FALSE)</f>
        <v>29</v>
      </c>
      <c r="G2" s="24">
        <f>IF(ISNA(E2),999999,0)</f>
        <v>999999</v>
      </c>
      <c r="H2" s="24">
        <f>SUM(F2:G2)</f>
        <v>1000028</v>
      </c>
      <c r="I2" s="24">
        <f t="shared" ref="I2:I40" si="0">_xlfn.RANK.AVG(H2,$H$2:$H$40,1)</f>
        <v>4.5</v>
      </c>
      <c r="J2" s="24">
        <f t="array" ref="J2">SUM(IF(H2&gt;$H$2:$H$40,1/COUNTIF($H$2:$H$40,$H$2:$H$40)))+1</f>
        <v>1</v>
      </c>
    </row>
    <row r="3" spans="1:10" x14ac:dyDescent="0.2">
      <c r="A3" s="24" t="e">
        <f t="shared" ref="A3:A40" si="1">E3&amp;J3</f>
        <v>#N/A</v>
      </c>
      <c r="B3" s="24" t="s">
        <v>444</v>
      </c>
      <c r="C3" s="26" t="s">
        <v>34</v>
      </c>
      <c r="D3" s="24" t="str">
        <f>VLOOKUP(C3,parameters!$B$97:$C$142,2,FALSE)</f>
        <v>Common Object</v>
      </c>
      <c r="E3" s="24" t="e">
        <f>IF(VLOOKUP(B3,'MOP vs Data Model'!$B$18:$B$40,1,FALSE)=B3,"YES","NO")</f>
        <v>#N/A</v>
      </c>
      <c r="F3" s="24">
        <f>VLOOKUP(C3,parameters!$B$97:$D$142,3,FALSE)</f>
        <v>34</v>
      </c>
      <c r="G3" s="24">
        <f t="shared" ref="G3:G40" si="2">IF(ISNA(E3),999999,0)</f>
        <v>999999</v>
      </c>
      <c r="H3" s="24">
        <f t="shared" ref="H3:H40" si="3">SUM(F3:G3)</f>
        <v>1000033</v>
      </c>
      <c r="I3" s="24">
        <f t="shared" si="0"/>
        <v>16</v>
      </c>
      <c r="J3" s="24">
        <f t="array" ref="J3">SUM(IF(H3&gt;$H$2:$H$40,1/COUNTIF($H$2:$H$40,$H$2:$H$40)))+1</f>
        <v>4</v>
      </c>
    </row>
    <row r="4" spans="1:10" x14ac:dyDescent="0.2">
      <c r="A4" s="24" t="e">
        <f t="shared" si="1"/>
        <v>#N/A</v>
      </c>
      <c r="B4" s="24" t="s">
        <v>444</v>
      </c>
      <c r="C4" s="26" t="s">
        <v>16</v>
      </c>
      <c r="D4" s="24" t="str">
        <f>VLOOKUP(C4,parameters!$B$97:$C$142,2,FALSE)</f>
        <v>Common Object</v>
      </c>
      <c r="E4" s="24" t="e">
        <f>IF(VLOOKUP(B4,'MOP vs Data Model'!$B$18:$B$40,1,FALSE)=B4,"YES","NO")</f>
        <v>#N/A</v>
      </c>
      <c r="F4" s="24">
        <f>VLOOKUP(C4,parameters!$B$97:$D$142,3,FALSE)</f>
        <v>41</v>
      </c>
      <c r="G4" s="24">
        <f t="shared" si="2"/>
        <v>999999</v>
      </c>
      <c r="H4" s="24">
        <f t="shared" si="3"/>
        <v>1000040</v>
      </c>
      <c r="I4" s="24">
        <f t="shared" si="0"/>
        <v>33</v>
      </c>
      <c r="J4" s="24">
        <f t="array" ref="J4">SUM(IF(H4&gt;$H$2:$H$40,1/COUNTIF($H$2:$H$40,$H$2:$H$40)))+1</f>
        <v>10</v>
      </c>
    </row>
    <row r="5" spans="1:10" x14ac:dyDescent="0.2">
      <c r="A5" s="24" t="e">
        <f t="shared" si="1"/>
        <v>#N/A</v>
      </c>
      <c r="B5" s="24" t="s">
        <v>76</v>
      </c>
      <c r="C5" s="26" t="s">
        <v>450</v>
      </c>
      <c r="D5" s="24" t="str">
        <f>VLOOKUP(C5,parameters!$B$97:$C$142,2,FALSE)</f>
        <v>Common Object</v>
      </c>
      <c r="E5" s="24" t="e">
        <f>IF(VLOOKUP(B5,'MOP vs Data Model'!$B$18:$B$40,1,FALSE)=B5,"YES","NO")</f>
        <v>#N/A</v>
      </c>
      <c r="F5" s="24">
        <f>VLOOKUP(C5,parameters!$B$97:$D$142,3,FALSE)</f>
        <v>29</v>
      </c>
      <c r="G5" s="24">
        <f t="shared" si="2"/>
        <v>999999</v>
      </c>
      <c r="H5" s="24">
        <f t="shared" si="3"/>
        <v>1000028</v>
      </c>
      <c r="I5" s="24">
        <f t="shared" si="0"/>
        <v>4.5</v>
      </c>
      <c r="J5" s="24">
        <f t="array" ref="J5">SUM(IF(H5&gt;$H$2:$H$40,1/COUNTIF($H$2:$H$40,$H$2:$H$40)))+1</f>
        <v>1</v>
      </c>
    </row>
    <row r="6" spans="1:10" x14ac:dyDescent="0.2">
      <c r="A6" s="24" t="e">
        <f t="shared" si="1"/>
        <v>#N/A</v>
      </c>
      <c r="B6" s="24" t="s">
        <v>76</v>
      </c>
      <c r="C6" s="26" t="s">
        <v>16</v>
      </c>
      <c r="D6" s="24" t="str">
        <f>VLOOKUP(C6,parameters!$B$97:$C$142,2,FALSE)</f>
        <v>Common Object</v>
      </c>
      <c r="E6" s="24" t="e">
        <f>IF(VLOOKUP(B6,'MOP vs Data Model'!$B$18:$B$40,1,FALSE)=B6,"YES","NO")</f>
        <v>#N/A</v>
      </c>
      <c r="F6" s="24">
        <f>VLOOKUP(C6,parameters!$B$97:$D$142,3,FALSE)</f>
        <v>41</v>
      </c>
      <c r="G6" s="24">
        <f t="shared" si="2"/>
        <v>999999</v>
      </c>
      <c r="H6" s="24">
        <f t="shared" si="3"/>
        <v>1000040</v>
      </c>
      <c r="I6" s="24">
        <f t="shared" si="0"/>
        <v>33</v>
      </c>
      <c r="J6" s="24">
        <f t="array" ref="J6">SUM(IF(H6&gt;$H$2:$H$40,1/COUNTIF($H$2:$H$40,$H$2:$H$40)))+1</f>
        <v>10</v>
      </c>
    </row>
    <row r="7" spans="1:10" x14ac:dyDescent="0.2">
      <c r="A7" s="24" t="e">
        <f t="shared" si="1"/>
        <v>#N/A</v>
      </c>
      <c r="B7" s="24" t="s">
        <v>447</v>
      </c>
      <c r="C7" s="26" t="s">
        <v>19</v>
      </c>
      <c r="D7" s="24" t="str">
        <f>VLOOKUP(C7,parameters!$B$97:$C$142,2,FALSE)</f>
        <v>Common Object</v>
      </c>
      <c r="E7" s="24" t="e">
        <f>IF(VLOOKUP(B7,'MOP vs Data Model'!$B$18:$B$40,1,FALSE)=B7,"YES","NO")</f>
        <v>#N/A</v>
      </c>
      <c r="F7" s="24">
        <f>VLOOKUP(C7,parameters!$B$97:$D$142,3,FALSE)</f>
        <v>33</v>
      </c>
      <c r="G7" s="24">
        <f t="shared" si="2"/>
        <v>999999</v>
      </c>
      <c r="H7" s="24">
        <f t="shared" si="3"/>
        <v>1000032</v>
      </c>
      <c r="I7" s="24">
        <f t="shared" si="0"/>
        <v>12</v>
      </c>
      <c r="J7" s="24">
        <f t="array" ref="J7">SUM(IF(H7&gt;$H$2:$H$40,1/COUNTIF($H$2:$H$40,$H$2:$H$40)))+1</f>
        <v>3</v>
      </c>
    </row>
    <row r="8" spans="1:10" x14ac:dyDescent="0.2">
      <c r="A8" s="24" t="e">
        <f t="shared" si="1"/>
        <v>#N/A</v>
      </c>
      <c r="B8" s="24" t="s">
        <v>447</v>
      </c>
      <c r="C8" s="26" t="s">
        <v>34</v>
      </c>
      <c r="D8" s="24" t="str">
        <f>VLOOKUP(C8,parameters!$B$97:$C$142,2,FALSE)</f>
        <v>Common Object</v>
      </c>
      <c r="E8" s="24" t="e">
        <f>IF(VLOOKUP(B8,'MOP vs Data Model'!$B$18:$B$40,1,FALSE)=B8,"YES","NO")</f>
        <v>#N/A</v>
      </c>
      <c r="F8" s="24">
        <f>VLOOKUP(C8,parameters!$B$97:$D$142,3,FALSE)</f>
        <v>34</v>
      </c>
      <c r="G8" s="24">
        <f t="shared" si="2"/>
        <v>999999</v>
      </c>
      <c r="H8" s="24">
        <f t="shared" si="3"/>
        <v>1000033</v>
      </c>
      <c r="I8" s="24">
        <f t="shared" si="0"/>
        <v>16</v>
      </c>
      <c r="J8" s="24">
        <f t="array" ref="J8">SUM(IF(H8&gt;$H$2:$H$40,1/COUNTIF($H$2:$H$40,$H$2:$H$40)))+1</f>
        <v>4</v>
      </c>
    </row>
    <row r="9" spans="1:10" s="28" customFormat="1" x14ac:dyDescent="0.2">
      <c r="A9" s="24" t="e">
        <f t="shared" si="1"/>
        <v>#N/A</v>
      </c>
      <c r="B9" s="24" t="s">
        <v>447</v>
      </c>
      <c r="C9" s="26" t="s">
        <v>11</v>
      </c>
      <c r="D9" s="24" t="str">
        <f>VLOOKUP(C9,parameters!$B$97:$C$142,2,FALSE)</f>
        <v>Common Object</v>
      </c>
      <c r="E9" s="24" t="e">
        <f>IF(VLOOKUP(B9,'MOP vs Data Model'!$B$18:$B$40,1,FALSE)=B9,"YES","NO")</f>
        <v>#N/A</v>
      </c>
      <c r="F9" s="24">
        <f>VLOOKUP(C9,parameters!$B$97:$D$142,3,FALSE)</f>
        <v>38</v>
      </c>
      <c r="G9" s="24">
        <f t="shared" si="2"/>
        <v>999999</v>
      </c>
      <c r="H9" s="24">
        <f t="shared" si="3"/>
        <v>1000037</v>
      </c>
      <c r="I9" s="24">
        <f t="shared" si="0"/>
        <v>25</v>
      </c>
      <c r="J9" s="24">
        <f t="array" ref="J9">SUM(IF(H9&gt;$H$2:$H$40,1/COUNTIF($H$2:$H$40,$H$2:$H$40)))+1</f>
        <v>7</v>
      </c>
    </row>
    <row r="10" spans="1:10" s="27" customFormat="1" x14ac:dyDescent="0.2">
      <c r="A10" s="24" t="e">
        <f t="shared" si="1"/>
        <v>#N/A</v>
      </c>
      <c r="B10" s="24" t="s">
        <v>447</v>
      </c>
      <c r="C10" s="26" t="s">
        <v>100</v>
      </c>
      <c r="D10" s="24" t="str">
        <f>VLOOKUP(C10,parameters!$B$97:$C$142,2,FALSE)</f>
        <v>Common Object</v>
      </c>
      <c r="E10" s="24" t="e">
        <f>IF(VLOOKUP(B10,'MOP vs Data Model'!$B$18:$B$40,1,FALSE)=B10,"YES","NO")</f>
        <v>#N/A</v>
      </c>
      <c r="F10" s="24">
        <f>VLOOKUP(C10,parameters!$B$97:$D$142,3,FALSE)</f>
        <v>32</v>
      </c>
      <c r="G10" s="24">
        <f t="shared" si="2"/>
        <v>999999</v>
      </c>
      <c r="H10" s="24">
        <f t="shared" si="3"/>
        <v>1000031</v>
      </c>
      <c r="I10" s="24">
        <f t="shared" si="0"/>
        <v>9.5</v>
      </c>
      <c r="J10" s="24">
        <f t="array" ref="J10">SUM(IF(H10&gt;$H$2:$H$40,1/COUNTIF($H$2:$H$40,$H$2:$H$40)))+1</f>
        <v>2</v>
      </c>
    </row>
    <row r="11" spans="1:10" x14ac:dyDescent="0.2">
      <c r="A11" s="24" t="e">
        <f t="shared" si="1"/>
        <v>#N/A</v>
      </c>
      <c r="B11" s="24" t="s">
        <v>447</v>
      </c>
      <c r="C11" s="26" t="s">
        <v>16</v>
      </c>
      <c r="D11" s="24" t="str">
        <f>VLOOKUP(C11,parameters!$B$97:$C$142,2,FALSE)</f>
        <v>Common Object</v>
      </c>
      <c r="E11" s="24" t="e">
        <f>IF(VLOOKUP(B11,'MOP vs Data Model'!$B$18:$B$40,1,FALSE)=B11,"YES","NO")</f>
        <v>#N/A</v>
      </c>
      <c r="F11" s="24">
        <f>VLOOKUP(C11,parameters!$B$97:$D$142,3,FALSE)</f>
        <v>41</v>
      </c>
      <c r="G11" s="24">
        <f t="shared" si="2"/>
        <v>999999</v>
      </c>
      <c r="H11" s="24">
        <f t="shared" si="3"/>
        <v>1000040</v>
      </c>
      <c r="I11" s="24">
        <f t="shared" si="0"/>
        <v>33</v>
      </c>
      <c r="J11" s="24">
        <f t="array" ref="J11">SUM(IF(H11&gt;$H$2:$H$40,1/COUNTIF($H$2:$H$40,$H$2:$H$40)))+1</f>
        <v>10</v>
      </c>
    </row>
    <row r="12" spans="1:10" s="28" customFormat="1" x14ac:dyDescent="0.2">
      <c r="A12" s="24" t="e">
        <f t="shared" si="1"/>
        <v>#N/A</v>
      </c>
      <c r="B12" s="24" t="s">
        <v>334</v>
      </c>
      <c r="C12" s="26" t="s">
        <v>19</v>
      </c>
      <c r="D12" s="24" t="str">
        <f>VLOOKUP(C12,parameters!$B$97:$C$142,2,FALSE)</f>
        <v>Common Object</v>
      </c>
      <c r="E12" s="24" t="e">
        <f>IF(VLOOKUP(B12,'MOP vs Data Model'!$B$18:$B$40,1,FALSE)=B12,"YES","NO")</f>
        <v>#N/A</v>
      </c>
      <c r="F12" s="24">
        <f>VLOOKUP(C12,parameters!$B$97:$D$142,3,FALSE)</f>
        <v>33</v>
      </c>
      <c r="G12" s="24">
        <f t="shared" si="2"/>
        <v>999999</v>
      </c>
      <c r="H12" s="24">
        <f t="shared" si="3"/>
        <v>1000032</v>
      </c>
      <c r="I12" s="24">
        <f t="shared" si="0"/>
        <v>12</v>
      </c>
      <c r="J12" s="24">
        <f t="array" ref="J12">SUM(IF(H12&gt;$H$2:$H$40,1/COUNTIF($H$2:$H$40,$H$2:$H$40)))+1</f>
        <v>3</v>
      </c>
    </row>
    <row r="13" spans="1:10" x14ac:dyDescent="0.2">
      <c r="A13" s="24" t="e">
        <f t="shared" si="1"/>
        <v>#N/A</v>
      </c>
      <c r="B13" s="24" t="s">
        <v>334</v>
      </c>
      <c r="C13" s="26" t="s">
        <v>34</v>
      </c>
      <c r="D13" s="24" t="str">
        <f>VLOOKUP(C13,parameters!$B$97:$C$142,2,FALSE)</f>
        <v>Common Object</v>
      </c>
      <c r="E13" s="24" t="e">
        <f>IF(VLOOKUP(B13,'MOP vs Data Model'!$B$18:$B$40,1,FALSE)=B13,"YES","NO")</f>
        <v>#N/A</v>
      </c>
      <c r="F13" s="24">
        <f>VLOOKUP(C13,parameters!$B$97:$D$142,3,FALSE)</f>
        <v>34</v>
      </c>
      <c r="G13" s="24">
        <f t="shared" si="2"/>
        <v>999999</v>
      </c>
      <c r="H13" s="24">
        <f t="shared" si="3"/>
        <v>1000033</v>
      </c>
      <c r="I13" s="24">
        <f t="shared" si="0"/>
        <v>16</v>
      </c>
      <c r="J13" s="24">
        <f t="array" ref="J13">SUM(IF(H13&gt;$H$2:$H$40,1/COUNTIF($H$2:$H$40,$H$2:$H$40)))+1</f>
        <v>4</v>
      </c>
    </row>
    <row r="14" spans="1:10" s="28" customFormat="1" x14ac:dyDescent="0.2">
      <c r="A14" s="24" t="e">
        <f t="shared" si="1"/>
        <v>#N/A</v>
      </c>
      <c r="B14" s="24" t="s">
        <v>334</v>
      </c>
      <c r="C14" s="26" t="s">
        <v>56</v>
      </c>
      <c r="D14" s="24" t="str">
        <f>VLOOKUP(C14,parameters!$B$97:$C$142,2,FALSE)</f>
        <v>Common Object</v>
      </c>
      <c r="E14" s="24" t="e">
        <f>IF(VLOOKUP(B14,'MOP vs Data Model'!$B$18:$B$40,1,FALSE)=B14,"YES","NO")</f>
        <v>#N/A</v>
      </c>
      <c r="F14" s="24">
        <f>VLOOKUP(C14,parameters!$B$97:$D$142,3,FALSE)</f>
        <v>35</v>
      </c>
      <c r="G14" s="24">
        <f t="shared" si="2"/>
        <v>999999</v>
      </c>
      <c r="H14" s="24">
        <f t="shared" si="3"/>
        <v>1000034</v>
      </c>
      <c r="I14" s="24">
        <f t="shared" si="0"/>
        <v>20.5</v>
      </c>
      <c r="J14" s="24">
        <f t="array" ref="J14">SUM(IF(H14&gt;$H$2:$H$40,1/COUNTIF($H$2:$H$40,$H$2:$H$40)))+1</f>
        <v>5</v>
      </c>
    </row>
    <row r="15" spans="1:10" s="28" customFormat="1" x14ac:dyDescent="0.2">
      <c r="A15" s="24" t="e">
        <f t="shared" si="1"/>
        <v>#N/A</v>
      </c>
      <c r="B15" s="24" t="s">
        <v>334</v>
      </c>
      <c r="C15" s="26" t="s">
        <v>16</v>
      </c>
      <c r="D15" s="24" t="str">
        <f>VLOOKUP(C15,parameters!$B$97:$C$142,2,FALSE)</f>
        <v>Common Object</v>
      </c>
      <c r="E15" s="24" t="e">
        <f>IF(VLOOKUP(B15,'MOP vs Data Model'!$B$18:$B$40,1,FALSE)=B15,"YES","NO")</f>
        <v>#N/A</v>
      </c>
      <c r="F15" s="24">
        <f>VLOOKUP(C15,parameters!$B$97:$D$142,3,FALSE)</f>
        <v>41</v>
      </c>
      <c r="G15" s="24">
        <f t="shared" si="2"/>
        <v>999999</v>
      </c>
      <c r="H15" s="24">
        <f t="shared" si="3"/>
        <v>1000040</v>
      </c>
      <c r="I15" s="24">
        <f t="shared" si="0"/>
        <v>33</v>
      </c>
      <c r="J15" s="24">
        <f t="array" ref="J15">SUM(IF(H15&gt;$H$2:$H$40,1/COUNTIF($H$2:$H$40,$H$2:$H$40)))+1</f>
        <v>10</v>
      </c>
    </row>
    <row r="16" spans="1:10" s="27" customFormat="1" x14ac:dyDescent="0.2">
      <c r="A16" s="24" t="e">
        <f t="shared" si="1"/>
        <v>#N/A</v>
      </c>
      <c r="B16" s="24" t="s">
        <v>334</v>
      </c>
      <c r="C16" s="26" t="s">
        <v>11</v>
      </c>
      <c r="D16" s="24" t="str">
        <f>VLOOKUP(C16,parameters!$B$97:$C$142,2,FALSE)</f>
        <v>Common Object</v>
      </c>
      <c r="E16" s="24" t="e">
        <f>IF(VLOOKUP(B16,'MOP vs Data Model'!$B$18:$B$40,1,FALSE)=B16,"YES","NO")</f>
        <v>#N/A</v>
      </c>
      <c r="F16" s="24">
        <f>VLOOKUP(C16,parameters!$B$97:$D$142,3,FALSE)</f>
        <v>38</v>
      </c>
      <c r="G16" s="24">
        <f t="shared" si="2"/>
        <v>999999</v>
      </c>
      <c r="H16" s="24">
        <f t="shared" si="3"/>
        <v>1000037</v>
      </c>
      <c r="I16" s="24">
        <f t="shared" si="0"/>
        <v>25</v>
      </c>
      <c r="J16" s="24">
        <f t="array" ref="J16">SUM(IF(H16&gt;$H$2:$H$40,1/COUNTIF($H$2:$H$40,$H$2:$H$40)))+1</f>
        <v>7</v>
      </c>
    </row>
    <row r="17" spans="1:10" s="27" customFormat="1" x14ac:dyDescent="0.2">
      <c r="A17" s="24" t="e">
        <f t="shared" si="1"/>
        <v>#N/A</v>
      </c>
      <c r="B17" s="24" t="s">
        <v>334</v>
      </c>
      <c r="C17" s="26" t="s">
        <v>450</v>
      </c>
      <c r="D17" s="24" t="str">
        <f>VLOOKUP(C17,parameters!$B$97:$C$142,2,FALSE)</f>
        <v>Common Object</v>
      </c>
      <c r="E17" s="24" t="e">
        <f>IF(VLOOKUP(B17,'MOP vs Data Model'!$B$18:$B$40,1,FALSE)=B17,"YES","NO")</f>
        <v>#N/A</v>
      </c>
      <c r="F17" s="24">
        <f>VLOOKUP(C17,parameters!$B$97:$D$142,3,FALSE)</f>
        <v>29</v>
      </c>
      <c r="G17" s="24">
        <f t="shared" si="2"/>
        <v>999999</v>
      </c>
      <c r="H17" s="24">
        <f t="shared" si="3"/>
        <v>1000028</v>
      </c>
      <c r="I17" s="24">
        <f t="shared" si="0"/>
        <v>4.5</v>
      </c>
      <c r="J17" s="24">
        <f t="array" ref="J17">SUM(IF(H17&gt;$H$2:$H$40,1/COUNTIF($H$2:$H$40,$H$2:$H$40)))+1</f>
        <v>1</v>
      </c>
    </row>
    <row r="18" spans="1:10" s="27" customFormat="1" x14ac:dyDescent="0.2">
      <c r="A18" s="24" t="e">
        <f t="shared" si="1"/>
        <v>#N/A</v>
      </c>
      <c r="B18" s="24" t="s">
        <v>334</v>
      </c>
      <c r="C18" s="26" t="s">
        <v>100</v>
      </c>
      <c r="D18" s="24" t="str">
        <f>VLOOKUP(C18,parameters!$B$97:$C$142,2,FALSE)</f>
        <v>Common Object</v>
      </c>
      <c r="E18" s="24" t="e">
        <f>IF(VLOOKUP(B18,'MOP vs Data Model'!$B$18:$B$40,1,FALSE)=B18,"YES","NO")</f>
        <v>#N/A</v>
      </c>
      <c r="F18" s="24">
        <f>VLOOKUP(C18,parameters!$B$97:$D$142,3,FALSE)</f>
        <v>32</v>
      </c>
      <c r="G18" s="24">
        <f t="shared" si="2"/>
        <v>999999</v>
      </c>
      <c r="H18" s="24">
        <f t="shared" si="3"/>
        <v>1000031</v>
      </c>
      <c r="I18" s="24">
        <f t="shared" si="0"/>
        <v>9.5</v>
      </c>
      <c r="J18" s="24">
        <f t="array" ref="J18">SUM(IF(H18&gt;$H$2:$H$40,1/COUNTIF($H$2:$H$40,$H$2:$H$40)))+1</f>
        <v>2</v>
      </c>
    </row>
    <row r="19" spans="1:10" x14ac:dyDescent="0.2">
      <c r="A19" s="24" t="e">
        <f t="shared" si="1"/>
        <v>#N/A</v>
      </c>
      <c r="B19" s="24" t="s">
        <v>334</v>
      </c>
      <c r="C19" s="26" t="s">
        <v>41</v>
      </c>
      <c r="D19" s="24" t="str">
        <f>VLOOKUP(C19,parameters!$B$97:$C$142,2,FALSE)</f>
        <v>Common Object</v>
      </c>
      <c r="E19" s="24" t="e">
        <f>IF(VLOOKUP(B19,'MOP vs Data Model'!$B$18:$B$40,1,FALSE)=B19,"YES","NO")</f>
        <v>#N/A</v>
      </c>
      <c r="F19" s="24">
        <f>VLOOKUP(C19,parameters!$B$97:$D$142,3,FALSE)</f>
        <v>42</v>
      </c>
      <c r="G19" s="24">
        <f t="shared" si="2"/>
        <v>999999</v>
      </c>
      <c r="H19" s="24">
        <f t="shared" si="3"/>
        <v>1000041</v>
      </c>
      <c r="I19" s="24">
        <f t="shared" si="0"/>
        <v>38.5</v>
      </c>
      <c r="J19" s="24">
        <f t="array" ref="J19">SUM(IF(H19&gt;$H$2:$H$40,1/COUNTIF($H$2:$H$40,$H$2:$H$40)))+1</f>
        <v>10.999999999999996</v>
      </c>
    </row>
    <row r="20" spans="1:10" x14ac:dyDescent="0.2">
      <c r="A20" s="24" t="e">
        <f t="shared" si="1"/>
        <v>#N/A</v>
      </c>
      <c r="B20" s="24" t="s">
        <v>33</v>
      </c>
      <c r="C20" s="26" t="s">
        <v>450</v>
      </c>
      <c r="D20" s="24" t="str">
        <f>VLOOKUP(C20,parameters!$B$97:$C$142,2,FALSE)</f>
        <v>Common Object</v>
      </c>
      <c r="E20" s="24" t="e">
        <f>IF(VLOOKUP(B20,'MOP vs Data Model'!$B$18:$B$40,1,FALSE)=B20,"YES","NO")</f>
        <v>#N/A</v>
      </c>
      <c r="F20" s="24">
        <f>VLOOKUP(C20,parameters!$B$97:$D$142,3,FALSE)</f>
        <v>29</v>
      </c>
      <c r="G20" s="24">
        <f t="shared" si="2"/>
        <v>999999</v>
      </c>
      <c r="H20" s="24">
        <f t="shared" si="3"/>
        <v>1000028</v>
      </c>
      <c r="I20" s="24">
        <f t="shared" si="0"/>
        <v>4.5</v>
      </c>
      <c r="J20" s="24">
        <f t="array" ref="J20">SUM(IF(H20&gt;$H$2:$H$40,1/COUNTIF($H$2:$H$40,$H$2:$H$40)))+1</f>
        <v>1</v>
      </c>
    </row>
    <row r="21" spans="1:10" x14ac:dyDescent="0.2">
      <c r="A21" s="24" t="e">
        <f t="shared" si="1"/>
        <v>#N/A</v>
      </c>
      <c r="B21" s="24" t="s">
        <v>33</v>
      </c>
      <c r="C21" s="26" t="s">
        <v>11</v>
      </c>
      <c r="D21" s="24" t="str">
        <f>VLOOKUP(C21,parameters!$B$97:$C$142,2,FALSE)</f>
        <v>Common Object</v>
      </c>
      <c r="E21" s="24" t="e">
        <f>IF(VLOOKUP(B21,'MOP vs Data Model'!$B$18:$B$40,1,FALSE)=B21,"YES","NO")</f>
        <v>#N/A</v>
      </c>
      <c r="F21" s="24">
        <f>VLOOKUP(C21,parameters!$B$97:$D$142,3,FALSE)</f>
        <v>38</v>
      </c>
      <c r="G21" s="24">
        <f t="shared" si="2"/>
        <v>999999</v>
      </c>
      <c r="H21" s="24">
        <f t="shared" si="3"/>
        <v>1000037</v>
      </c>
      <c r="I21" s="24">
        <f t="shared" si="0"/>
        <v>25</v>
      </c>
      <c r="J21" s="24">
        <f t="array" ref="J21">SUM(IF(H21&gt;$H$2:$H$40,1/COUNTIF($H$2:$H$40,$H$2:$H$40)))+1</f>
        <v>7</v>
      </c>
    </row>
    <row r="22" spans="1:10" x14ac:dyDescent="0.2">
      <c r="A22" s="24" t="e">
        <f t="shared" si="1"/>
        <v>#N/A</v>
      </c>
      <c r="B22" s="24" t="s">
        <v>795</v>
      </c>
      <c r="C22" s="26" t="s">
        <v>51</v>
      </c>
      <c r="D22" s="24" t="str">
        <f>VLOOKUP(C22,parameters!$B$97:$C$142,2,FALSE)</f>
        <v>Common Object</v>
      </c>
      <c r="E22" s="24" t="e">
        <f>IF(VLOOKUP(B22,'MOP vs Data Model'!$B$18:$B$40,1,FALSE)=B22,"YES","NO")</f>
        <v>#N/A</v>
      </c>
      <c r="F22" s="24">
        <f>VLOOKUP(C22,parameters!$B$97:$D$142,3,FALSE)</f>
        <v>39</v>
      </c>
      <c r="G22" s="24">
        <f t="shared" si="2"/>
        <v>999999</v>
      </c>
      <c r="H22" s="24">
        <f t="shared" si="3"/>
        <v>1000038</v>
      </c>
      <c r="I22" s="24">
        <f t="shared" si="0"/>
        <v>27</v>
      </c>
      <c r="J22" s="24">
        <f t="array" ref="J22">SUM(IF(H22&gt;$H$2:$H$40,1/COUNTIF($H$2:$H$40,$H$2:$H$40)))+1</f>
        <v>8</v>
      </c>
    </row>
    <row r="23" spans="1:10" x14ac:dyDescent="0.2">
      <c r="A23" s="24" t="e">
        <f t="shared" si="1"/>
        <v>#N/A</v>
      </c>
      <c r="B23" s="24" t="s">
        <v>795</v>
      </c>
      <c r="C23" s="26" t="s">
        <v>16</v>
      </c>
      <c r="D23" s="24" t="str">
        <f>VLOOKUP(C23,parameters!$B$97:$C$142,2,FALSE)</f>
        <v>Common Object</v>
      </c>
      <c r="E23" s="24" t="e">
        <f>IF(VLOOKUP(B23,'MOP vs Data Model'!$B$18:$B$40,1,FALSE)=B23,"YES","NO")</f>
        <v>#N/A</v>
      </c>
      <c r="F23" s="24">
        <f>VLOOKUP(C23,parameters!$B$97:$D$142,3,FALSE)</f>
        <v>41</v>
      </c>
      <c r="G23" s="24">
        <f t="shared" si="2"/>
        <v>999999</v>
      </c>
      <c r="H23" s="24">
        <f t="shared" si="3"/>
        <v>1000040</v>
      </c>
      <c r="I23" s="24">
        <f t="shared" si="0"/>
        <v>33</v>
      </c>
      <c r="J23" s="24">
        <f t="array" ref="J23">SUM(IF(H23&gt;$H$2:$H$40,1/COUNTIF($H$2:$H$40,$H$2:$H$40)))+1</f>
        <v>10</v>
      </c>
    </row>
    <row r="24" spans="1:10" x14ac:dyDescent="0.2">
      <c r="A24" s="24" t="e">
        <f t="shared" si="1"/>
        <v>#N/A</v>
      </c>
      <c r="B24" s="24" t="s">
        <v>172</v>
      </c>
      <c r="C24" s="26" t="s">
        <v>450</v>
      </c>
      <c r="D24" s="24" t="str">
        <f>VLOOKUP(C24,parameters!$B$97:$C$142,2,FALSE)</f>
        <v>Common Object</v>
      </c>
      <c r="E24" s="24" t="e">
        <f>IF(VLOOKUP(B24,'MOP vs Data Model'!$B$18:$B$40,1,FALSE)=B24,"YES","NO")</f>
        <v>#N/A</v>
      </c>
      <c r="F24" s="24">
        <f>VLOOKUP(C24,parameters!$B$97:$D$142,3,FALSE)</f>
        <v>29</v>
      </c>
      <c r="G24" s="24">
        <f t="shared" si="2"/>
        <v>999999</v>
      </c>
      <c r="H24" s="24">
        <f t="shared" si="3"/>
        <v>1000028</v>
      </c>
      <c r="I24" s="24">
        <f t="shared" si="0"/>
        <v>4.5</v>
      </c>
      <c r="J24" s="24">
        <f t="array" ref="J24">SUM(IF(H24&gt;$H$2:$H$40,1/COUNTIF($H$2:$H$40,$H$2:$H$40)))+1</f>
        <v>1</v>
      </c>
    </row>
    <row r="25" spans="1:10" s="28" customFormat="1" x14ac:dyDescent="0.2">
      <c r="A25" s="24" t="e">
        <f t="shared" si="1"/>
        <v>#N/A</v>
      </c>
      <c r="B25" s="24" t="s">
        <v>165</v>
      </c>
      <c r="C25" s="26" t="s">
        <v>450</v>
      </c>
      <c r="D25" s="24" t="str">
        <f>VLOOKUP(C25,parameters!$B$97:$C$142,2,FALSE)</f>
        <v>Common Object</v>
      </c>
      <c r="E25" s="24" t="e">
        <f>IF(VLOOKUP(B25,'MOP vs Data Model'!$B$18:$B$40,1,FALSE)=B25,"YES","NO")</f>
        <v>#N/A</v>
      </c>
      <c r="F25" s="24">
        <f>VLOOKUP(C25,parameters!$B$97:$D$142,3,FALSE)</f>
        <v>29</v>
      </c>
      <c r="G25" s="24">
        <f t="shared" si="2"/>
        <v>999999</v>
      </c>
      <c r="H25" s="24">
        <f t="shared" si="3"/>
        <v>1000028</v>
      </c>
      <c r="I25" s="24">
        <f t="shared" si="0"/>
        <v>4.5</v>
      </c>
      <c r="J25" s="24">
        <f t="array" ref="J25">SUM(IF(H25&gt;$H$2:$H$40,1/COUNTIF($H$2:$H$40,$H$2:$H$40)))+1</f>
        <v>1</v>
      </c>
    </row>
    <row r="26" spans="1:10" x14ac:dyDescent="0.2">
      <c r="A26" s="24" t="e">
        <f t="shared" si="1"/>
        <v>#N/A</v>
      </c>
      <c r="B26" s="24" t="s">
        <v>448</v>
      </c>
      <c r="C26" s="26" t="s">
        <v>19</v>
      </c>
      <c r="D26" s="24" t="str">
        <f>VLOOKUP(C26,parameters!$B$97:$C$142,2,FALSE)</f>
        <v>Common Object</v>
      </c>
      <c r="E26" s="24" t="e">
        <f>IF(VLOOKUP(B26,'MOP vs Data Model'!$B$18:$B$40,1,FALSE)=B26,"YES","NO")</f>
        <v>#N/A</v>
      </c>
      <c r="F26" s="24">
        <f>VLOOKUP(C26,parameters!$B$97:$D$142,3,FALSE)</f>
        <v>33</v>
      </c>
      <c r="G26" s="24">
        <f t="shared" si="2"/>
        <v>999999</v>
      </c>
      <c r="H26" s="24">
        <f t="shared" si="3"/>
        <v>1000032</v>
      </c>
      <c r="I26" s="24">
        <f t="shared" si="0"/>
        <v>12</v>
      </c>
      <c r="J26" s="24">
        <f t="array" ref="J26">SUM(IF(H26&gt;$H$2:$H$40,1/COUNTIF($H$2:$H$40,$H$2:$H$40)))+1</f>
        <v>3</v>
      </c>
    </row>
    <row r="27" spans="1:10" x14ac:dyDescent="0.2">
      <c r="A27" s="24" t="e">
        <f t="shared" si="1"/>
        <v>#N/A</v>
      </c>
      <c r="B27" s="24" t="s">
        <v>448</v>
      </c>
      <c r="C27" s="30" t="s">
        <v>56</v>
      </c>
      <c r="D27" s="24" t="str">
        <f>VLOOKUP(C27,parameters!$B$97:$C$142,2,FALSE)</f>
        <v>Common Object</v>
      </c>
      <c r="E27" s="24" t="e">
        <f>IF(VLOOKUP(B27,'MOP vs Data Model'!$B$18:$B$40,1,FALSE)=B27,"YES","NO")</f>
        <v>#N/A</v>
      </c>
      <c r="F27" s="24">
        <f>VLOOKUP(C27,parameters!$B$97:$D$142,3,FALSE)</f>
        <v>35</v>
      </c>
      <c r="G27" s="24">
        <f t="shared" si="2"/>
        <v>999999</v>
      </c>
      <c r="H27" s="24">
        <f t="shared" si="3"/>
        <v>1000034</v>
      </c>
      <c r="I27" s="24">
        <f t="shared" si="0"/>
        <v>20.5</v>
      </c>
      <c r="J27" s="24">
        <f t="array" ref="J27">SUM(IF(H27&gt;$H$2:$H$40,1/COUNTIF($H$2:$H$40,$H$2:$H$40)))+1</f>
        <v>5</v>
      </c>
    </row>
    <row r="28" spans="1:10" s="29" customFormat="1" x14ac:dyDescent="0.2">
      <c r="A28" s="24" t="e">
        <f t="shared" si="1"/>
        <v>#N/A</v>
      </c>
      <c r="B28" s="24" t="s">
        <v>448</v>
      </c>
      <c r="C28" s="26" t="s">
        <v>16</v>
      </c>
      <c r="D28" s="24" t="str">
        <f>VLOOKUP(C28,parameters!$B$97:$C$142,2,FALSE)</f>
        <v>Common Object</v>
      </c>
      <c r="E28" s="24" t="e">
        <f>IF(VLOOKUP(B28,'MOP vs Data Model'!$B$18:$B$40,1,FALSE)=B28,"YES","NO")</f>
        <v>#N/A</v>
      </c>
      <c r="F28" s="24">
        <f>VLOOKUP(C28,parameters!$B$97:$D$142,3,FALSE)</f>
        <v>41</v>
      </c>
      <c r="G28" s="24">
        <f t="shared" si="2"/>
        <v>999999</v>
      </c>
      <c r="H28" s="24">
        <f t="shared" si="3"/>
        <v>1000040</v>
      </c>
      <c r="I28" s="24">
        <f t="shared" si="0"/>
        <v>33</v>
      </c>
      <c r="J28" s="24">
        <f t="array" ref="J28">SUM(IF(H28&gt;$H$2:$H$40,1/COUNTIF($H$2:$H$40,$H$2:$H$40)))+1</f>
        <v>10</v>
      </c>
    </row>
    <row r="29" spans="1:10" x14ac:dyDescent="0.2">
      <c r="A29" s="24" t="e">
        <f t="shared" si="1"/>
        <v>#N/A</v>
      </c>
      <c r="B29" s="24" t="s">
        <v>448</v>
      </c>
      <c r="C29" s="26" t="s">
        <v>41</v>
      </c>
      <c r="D29" s="24" t="str">
        <f>VLOOKUP(C29,parameters!$B$97:$C$142,2,FALSE)</f>
        <v>Common Object</v>
      </c>
      <c r="E29" s="24" t="e">
        <f>IF(VLOOKUP(B29,'MOP vs Data Model'!$B$18:$B$40,1,FALSE)=B29,"YES","NO")</f>
        <v>#N/A</v>
      </c>
      <c r="F29" s="24">
        <f>VLOOKUP(C29,parameters!$B$97:$D$142,3,FALSE)</f>
        <v>42</v>
      </c>
      <c r="G29" s="24">
        <f t="shared" si="2"/>
        <v>999999</v>
      </c>
      <c r="H29" s="24">
        <f t="shared" si="3"/>
        <v>1000041</v>
      </c>
      <c r="I29" s="24">
        <f t="shared" si="0"/>
        <v>38.5</v>
      </c>
      <c r="J29" s="24">
        <f t="array" ref="J29">SUM(IF(H29&gt;$H$2:$H$40,1/COUNTIF($H$2:$H$40,$H$2:$H$40)))+1</f>
        <v>10.999999999999996</v>
      </c>
    </row>
    <row r="30" spans="1:10" x14ac:dyDescent="0.2">
      <c r="A30" s="24" t="e">
        <f t="shared" si="1"/>
        <v>#N/A</v>
      </c>
      <c r="B30" s="24" t="s">
        <v>205</v>
      </c>
      <c r="C30" s="26" t="s">
        <v>450</v>
      </c>
      <c r="D30" s="24" t="str">
        <f>VLOOKUP(C30,parameters!$B$97:$C$142,2,FALSE)</f>
        <v>Common Object</v>
      </c>
      <c r="E30" s="24" t="e">
        <f>IF(VLOOKUP(B30,'MOP vs Data Model'!$B$18:$B$40,1,FALSE)=B30,"YES","NO")</f>
        <v>#N/A</v>
      </c>
      <c r="F30" s="24">
        <f>VLOOKUP(C30,parameters!$B$97:$D$142,3,FALSE)</f>
        <v>29</v>
      </c>
      <c r="G30" s="24">
        <f t="shared" si="2"/>
        <v>999999</v>
      </c>
      <c r="H30" s="24">
        <f t="shared" si="3"/>
        <v>1000028</v>
      </c>
      <c r="I30" s="24">
        <f t="shared" si="0"/>
        <v>4.5</v>
      </c>
      <c r="J30" s="24">
        <f t="array" ref="J30">SUM(IF(H30&gt;$H$2:$H$40,1/COUNTIF($H$2:$H$40,$H$2:$H$40)))+1</f>
        <v>1</v>
      </c>
    </row>
    <row r="31" spans="1:10" x14ac:dyDescent="0.2">
      <c r="A31" s="24" t="e">
        <f t="shared" si="1"/>
        <v>#N/A</v>
      </c>
      <c r="B31" s="24" t="s">
        <v>205</v>
      </c>
      <c r="C31" s="26" t="s">
        <v>16</v>
      </c>
      <c r="D31" s="24" t="str">
        <f>VLOOKUP(C31,parameters!$B$97:$C$142,2,FALSE)</f>
        <v>Common Object</v>
      </c>
      <c r="E31" s="24" t="e">
        <f>IF(VLOOKUP(B31,'MOP vs Data Model'!$B$18:$B$40,1,FALSE)=B31,"YES","NO")</f>
        <v>#N/A</v>
      </c>
      <c r="F31" s="24">
        <f>VLOOKUP(C31,parameters!$B$97:$D$142,3,FALSE)</f>
        <v>41</v>
      </c>
      <c r="G31" s="24">
        <f t="shared" si="2"/>
        <v>999999</v>
      </c>
      <c r="H31" s="24">
        <f t="shared" si="3"/>
        <v>1000040</v>
      </c>
      <c r="I31" s="24">
        <f t="shared" si="0"/>
        <v>33</v>
      </c>
      <c r="J31" s="24">
        <f t="array" ref="J31">SUM(IF(H31&gt;$H$2:$H$40,1/COUNTIF($H$2:$H$40,$H$2:$H$40)))+1</f>
        <v>10</v>
      </c>
    </row>
    <row r="32" spans="1:10" x14ac:dyDescent="0.2">
      <c r="A32" s="24" t="e">
        <f t="shared" si="1"/>
        <v>#N/A</v>
      </c>
      <c r="B32" s="24" t="s">
        <v>48</v>
      </c>
      <c r="C32" s="26" t="s">
        <v>78</v>
      </c>
      <c r="D32" s="24" t="str">
        <f>VLOOKUP(C32,parameters!$B$97:$C$142,2,FALSE)</f>
        <v>Common Object</v>
      </c>
      <c r="E32" s="24" t="e">
        <f>IF(VLOOKUP(B32,'MOP vs Data Model'!$B$18:$B$40,1,FALSE)=B32,"YES","NO")</f>
        <v>#N/A</v>
      </c>
      <c r="F32" s="24">
        <f>VLOOKUP(C32,parameters!$B$97:$D$142,3,FALSE)</f>
        <v>37</v>
      </c>
      <c r="G32" s="24">
        <f t="shared" si="2"/>
        <v>999999</v>
      </c>
      <c r="H32" s="24">
        <f t="shared" si="3"/>
        <v>1000036</v>
      </c>
      <c r="I32" s="24">
        <f t="shared" si="0"/>
        <v>23</v>
      </c>
      <c r="J32" s="24">
        <f t="array" ref="J32">SUM(IF(H32&gt;$H$2:$H$40,1/COUNTIF($H$2:$H$40,$H$2:$H$40)))+1</f>
        <v>6</v>
      </c>
    </row>
    <row r="33" spans="1:10" s="28" customFormat="1" x14ac:dyDescent="0.2">
      <c r="A33" s="24" t="e">
        <f t="shared" si="1"/>
        <v>#N/A</v>
      </c>
      <c r="B33" s="24" t="s">
        <v>48</v>
      </c>
      <c r="C33" s="26" t="s">
        <v>16</v>
      </c>
      <c r="D33" s="24" t="str">
        <f>VLOOKUP(C33,parameters!$B$97:$C$142,2,FALSE)</f>
        <v>Common Object</v>
      </c>
      <c r="E33" s="24" t="e">
        <f>IF(VLOOKUP(B33,'MOP vs Data Model'!$B$18:$B$40,1,FALSE)=B33,"YES","NO")</f>
        <v>#N/A</v>
      </c>
      <c r="F33" s="24">
        <f>VLOOKUP(C33,parameters!$B$97:$D$142,3,FALSE)</f>
        <v>41</v>
      </c>
      <c r="G33" s="24">
        <f t="shared" si="2"/>
        <v>999999</v>
      </c>
      <c r="H33" s="24">
        <f t="shared" si="3"/>
        <v>1000040</v>
      </c>
      <c r="I33" s="24">
        <f t="shared" si="0"/>
        <v>33</v>
      </c>
      <c r="J33" s="24">
        <f t="array" ref="J33">SUM(IF(H33&gt;$H$2:$H$40,1/COUNTIF($H$2:$H$40,$H$2:$H$40)))+1</f>
        <v>10</v>
      </c>
    </row>
    <row r="34" spans="1:10" x14ac:dyDescent="0.2">
      <c r="A34" s="24" t="e">
        <f t="shared" si="1"/>
        <v>#N/A</v>
      </c>
      <c r="B34" s="24" t="s">
        <v>48</v>
      </c>
      <c r="C34" s="26" t="s">
        <v>34</v>
      </c>
      <c r="D34" s="24" t="str">
        <f>VLOOKUP(C34,parameters!$B$97:$C$142,2,FALSE)</f>
        <v>Common Object</v>
      </c>
      <c r="E34" s="24" t="e">
        <f>IF(VLOOKUP(B34,'MOP vs Data Model'!$B$18:$B$40,1,FALSE)=B34,"YES","NO")</f>
        <v>#N/A</v>
      </c>
      <c r="F34" s="24">
        <f>VLOOKUP(C34,parameters!$B$97:$D$142,3,FALSE)</f>
        <v>34</v>
      </c>
      <c r="G34" s="24">
        <f t="shared" si="2"/>
        <v>999999</v>
      </c>
      <c r="H34" s="24">
        <f t="shared" si="3"/>
        <v>1000033</v>
      </c>
      <c r="I34" s="24">
        <f t="shared" si="0"/>
        <v>16</v>
      </c>
      <c r="J34" s="24">
        <f t="array" ref="J34">SUM(IF(H34&gt;$H$2:$H$40,1/COUNTIF($H$2:$H$40,$H$2:$H$40)))+1</f>
        <v>4</v>
      </c>
    </row>
    <row r="35" spans="1:10" x14ac:dyDescent="0.2">
      <c r="A35" s="24" t="e">
        <f t="shared" si="1"/>
        <v>#N/A</v>
      </c>
      <c r="B35" s="24" t="s">
        <v>48</v>
      </c>
      <c r="C35" s="26" t="s">
        <v>56</v>
      </c>
      <c r="D35" s="24" t="str">
        <f>VLOOKUP(C35,parameters!$B$97:$C$142,2,FALSE)</f>
        <v>Common Object</v>
      </c>
      <c r="E35" s="24" t="e">
        <f>IF(VLOOKUP(B35,'MOP vs Data Model'!$B$18:$B$40,1,FALSE)=B35,"YES","NO")</f>
        <v>#N/A</v>
      </c>
      <c r="F35" s="24">
        <f>VLOOKUP(C35,parameters!$B$97:$D$142,3,FALSE)</f>
        <v>35</v>
      </c>
      <c r="G35" s="24">
        <f t="shared" si="2"/>
        <v>999999</v>
      </c>
      <c r="H35" s="24">
        <f t="shared" si="3"/>
        <v>1000034</v>
      </c>
      <c r="I35" s="24">
        <f t="shared" si="0"/>
        <v>20.5</v>
      </c>
      <c r="J35" s="24">
        <f t="array" ref="J35">SUM(IF(H35&gt;$H$2:$H$40,1/COUNTIF($H$2:$H$40,$H$2:$H$40)))+1</f>
        <v>5</v>
      </c>
    </row>
    <row r="36" spans="1:10" x14ac:dyDescent="0.2">
      <c r="A36" s="24" t="e">
        <f t="shared" si="1"/>
        <v>#N/A</v>
      </c>
      <c r="B36" s="24" t="s">
        <v>48</v>
      </c>
      <c r="C36" s="26" t="s">
        <v>452</v>
      </c>
      <c r="D36" s="24" t="str">
        <f>VLOOKUP(C36,parameters!$B$97:$C$142,2,FALSE)</f>
        <v>Common Object</v>
      </c>
      <c r="E36" s="24" t="e">
        <f>IF(VLOOKUP(B36,'MOP vs Data Model'!$B$18:$B$40,1,FALSE)=B36,"YES","NO")</f>
        <v>#N/A</v>
      </c>
      <c r="F36" s="24">
        <f>VLOOKUP(C36,parameters!$B$97:$D$142,3,FALSE)</f>
        <v>40</v>
      </c>
      <c r="G36" s="24">
        <f t="shared" si="2"/>
        <v>999999</v>
      </c>
      <c r="H36" s="24">
        <f t="shared" si="3"/>
        <v>1000039</v>
      </c>
      <c r="I36" s="24">
        <f t="shared" si="0"/>
        <v>28</v>
      </c>
      <c r="J36" s="24">
        <f t="array" ref="J36">SUM(IF(H36&gt;$H$2:$H$40,1/COUNTIF($H$2:$H$40,$H$2:$H$40)))+1</f>
        <v>9</v>
      </c>
    </row>
    <row r="37" spans="1:10" s="28" customFormat="1" x14ac:dyDescent="0.2">
      <c r="A37" s="24" t="e">
        <f t="shared" si="1"/>
        <v>#N/A</v>
      </c>
      <c r="B37" s="24" t="s">
        <v>55</v>
      </c>
      <c r="C37" s="26" t="s">
        <v>34</v>
      </c>
      <c r="D37" s="24" t="str">
        <f>VLOOKUP(C37,parameters!$B$97:$C$142,2,FALSE)</f>
        <v>Common Object</v>
      </c>
      <c r="E37" s="24" t="e">
        <f>IF(VLOOKUP(B37,'MOP vs Data Model'!$B$18:$B$40,1,FALSE)=B37,"YES","NO")</f>
        <v>#N/A</v>
      </c>
      <c r="F37" s="24">
        <f>VLOOKUP(C37,parameters!$B$97:$D$142,3,FALSE)</f>
        <v>34</v>
      </c>
      <c r="G37" s="24">
        <f t="shared" si="2"/>
        <v>999999</v>
      </c>
      <c r="H37" s="24">
        <f t="shared" si="3"/>
        <v>1000033</v>
      </c>
      <c r="I37" s="24">
        <f t="shared" si="0"/>
        <v>16</v>
      </c>
      <c r="J37" s="24">
        <f t="array" ref="J37">SUM(IF(H37&gt;$H$2:$H$40,1/COUNTIF($H$2:$H$40,$H$2:$H$40)))+1</f>
        <v>4</v>
      </c>
    </row>
    <row r="38" spans="1:10" x14ac:dyDescent="0.2">
      <c r="A38" s="24" t="e">
        <f t="shared" si="1"/>
        <v>#N/A</v>
      </c>
      <c r="B38" s="24" t="s">
        <v>55</v>
      </c>
      <c r="C38" s="26" t="s">
        <v>56</v>
      </c>
      <c r="D38" s="24" t="str">
        <f>VLOOKUP(C38,parameters!$B$97:$C$142,2,FALSE)</f>
        <v>Common Object</v>
      </c>
      <c r="E38" s="24" t="e">
        <f>IF(VLOOKUP(B38,'MOP vs Data Model'!$B$18:$B$40,1,FALSE)=B38,"YES","NO")</f>
        <v>#N/A</v>
      </c>
      <c r="F38" s="24">
        <f>VLOOKUP(C38,parameters!$B$97:$D$142,3,FALSE)</f>
        <v>35</v>
      </c>
      <c r="G38" s="24">
        <f t="shared" si="2"/>
        <v>999999</v>
      </c>
      <c r="H38" s="24">
        <f t="shared" si="3"/>
        <v>1000034</v>
      </c>
      <c r="I38" s="24">
        <f t="shared" si="0"/>
        <v>20.5</v>
      </c>
      <c r="J38" s="24">
        <f t="array" ref="J38">SUM(IF(H38&gt;$H$2:$H$40,1/COUNTIF($H$2:$H$40,$H$2:$H$40)))+1</f>
        <v>5</v>
      </c>
    </row>
    <row r="39" spans="1:10" x14ac:dyDescent="0.2">
      <c r="A39" s="24" t="e">
        <f t="shared" si="1"/>
        <v>#N/A</v>
      </c>
      <c r="B39" s="24" t="s">
        <v>55</v>
      </c>
      <c r="C39" s="26" t="s">
        <v>450</v>
      </c>
      <c r="D39" s="24" t="str">
        <f>VLOOKUP(C39,parameters!$B$97:$C$142,2,FALSE)</f>
        <v>Common Object</v>
      </c>
      <c r="E39" s="24" t="e">
        <f>IF(VLOOKUP(B39,'MOP vs Data Model'!$B$18:$B$40,1,FALSE)=B39,"YES","NO")</f>
        <v>#N/A</v>
      </c>
      <c r="F39" s="24">
        <f>VLOOKUP(C39,parameters!$B$97:$D$142,3,FALSE)</f>
        <v>29</v>
      </c>
      <c r="G39" s="24">
        <f t="shared" si="2"/>
        <v>999999</v>
      </c>
      <c r="H39" s="24">
        <f t="shared" si="3"/>
        <v>1000028</v>
      </c>
      <c r="I39" s="24">
        <f t="shared" si="0"/>
        <v>4.5</v>
      </c>
      <c r="J39" s="24">
        <f t="array" ref="J39">SUM(IF(H39&gt;$H$2:$H$40,1/COUNTIF($H$2:$H$40,$H$2:$H$40)))+1</f>
        <v>1</v>
      </c>
    </row>
    <row r="40" spans="1:10" x14ac:dyDescent="0.2">
      <c r="A40" s="24" t="e">
        <f t="shared" si="1"/>
        <v>#N/A</v>
      </c>
      <c r="B40" s="24" t="s">
        <v>55</v>
      </c>
      <c r="C40" s="26" t="s">
        <v>16</v>
      </c>
      <c r="D40" s="24" t="str">
        <f>VLOOKUP(C40,parameters!$B$97:$C$142,2,FALSE)</f>
        <v>Common Object</v>
      </c>
      <c r="E40" s="24" t="e">
        <f>IF(VLOOKUP(B40,'MOP vs Data Model'!$B$18:$B$40,1,FALSE)=B40,"YES","NO")</f>
        <v>#N/A</v>
      </c>
      <c r="F40" s="24">
        <f>VLOOKUP(C40,parameters!$B$97:$D$142,3,FALSE)</f>
        <v>41</v>
      </c>
      <c r="G40" s="24">
        <f t="shared" si="2"/>
        <v>999999</v>
      </c>
      <c r="H40" s="24">
        <f t="shared" si="3"/>
        <v>1000040</v>
      </c>
      <c r="I40" s="24">
        <f t="shared" si="0"/>
        <v>33</v>
      </c>
      <c r="J40" s="24">
        <f t="array" ref="J40">SUM(IF(H40&gt;$H$2:$H$40,1/COUNTIF($H$2:$H$40,$H$2:$H$40)))+1</f>
        <v>10</v>
      </c>
    </row>
    <row r="41" spans="1:10" x14ac:dyDescent="0.2">
      <c r="B41"/>
      <c r="C41"/>
    </row>
    <row r="42" spans="1:10" x14ac:dyDescent="0.2">
      <c r="B42"/>
      <c r="C42"/>
    </row>
    <row r="43" spans="1:10" s="28" customFormat="1" ht="12" customHeight="1" x14ac:dyDescent="0.2">
      <c r="B43"/>
      <c r="C43"/>
    </row>
    <row r="44" spans="1:10" x14ac:dyDescent="0.2">
      <c r="B44"/>
      <c r="C44"/>
    </row>
    <row r="45" spans="1:10" s="28" customFormat="1" x14ac:dyDescent="0.2">
      <c r="B45"/>
      <c r="C45"/>
    </row>
    <row r="46" spans="1:10" s="28" customFormat="1" x14ac:dyDescent="0.2">
      <c r="B46"/>
      <c r="C46"/>
    </row>
    <row r="47" spans="1:10" s="28" customFormat="1" x14ac:dyDescent="0.2">
      <c r="B47"/>
      <c r="C47"/>
    </row>
    <row r="48" spans="1:10" s="28" customFormat="1" x14ac:dyDescent="0.2">
      <c r="B48"/>
      <c r="C48"/>
    </row>
    <row r="49" spans="2:3" s="28" customFormat="1" x14ac:dyDescent="0.2">
      <c r="B49"/>
      <c r="C49"/>
    </row>
    <row r="50" spans="2:3" x14ac:dyDescent="0.2">
      <c r="B50"/>
      <c r="C50"/>
    </row>
    <row r="51" spans="2:3" x14ac:dyDescent="0.2">
      <c r="B51"/>
      <c r="C51"/>
    </row>
    <row r="52" spans="2:3" s="28" customFormat="1" ht="12" customHeight="1" x14ac:dyDescent="0.2">
      <c r="B52"/>
      <c r="C52"/>
    </row>
    <row r="53" spans="2:3" s="28" customFormat="1" ht="12" customHeight="1" x14ac:dyDescent="0.2">
      <c r="B53"/>
      <c r="C53"/>
    </row>
    <row r="54" spans="2:3" s="28" customFormat="1" ht="12" customHeight="1" x14ac:dyDescent="0.2">
      <c r="B54"/>
      <c r="C54"/>
    </row>
  </sheetData>
  <autoFilter ref="B1:E40" xr:uid="{4188A10B-C645-4683-92DC-43F25D0AB20D}"/>
  <dataConsolid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2C7AA-ED17-4D4B-8A84-8D7EB94FF7F4}">
  <sheetPr codeName="Sheet23">
    <tabColor rgb="FF00B050"/>
  </sheetPr>
  <dimension ref="A5:G40"/>
  <sheetViews>
    <sheetView showGridLines="0" zoomScaleNormal="100" workbookViewId="0">
      <selection activeCell="C17" sqref="C17"/>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Booking</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bookingStatus</v>
      </c>
      <c r="C11" s="50" t="str">
        <f ca="1">IFERROR(VLOOKUP($C$5&amp;$A11,'1R_logical_data-model-JUL2020'!$B$2:$L$318,8,FALSE),"")</f>
        <v>Status of the Booking with regards to the step in the Quote &amp; Book process: Quoted, Booked, …</v>
      </c>
      <c r="D11" s="51" t="str">
        <f ca="1">IFERROR(VLOOKUP($C$5&amp;$A11,'1R_logical_data-model-JUL2020'!$B$2:$L$318,10,FALSE),"")</f>
        <v>O</v>
      </c>
      <c r="E11" s="52">
        <f ca="1">IFERROR(VLOOKUP($C$5&amp;$A11,'1R_logical_data-model-JUL2020'!$B$2:$L$318,11,FALSE),"")</f>
        <v>1</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carrier</v>
      </c>
      <c r="C12" s="50" t="str">
        <f ca="1">IFERROR(VLOOKUP($C$5&amp;$A12,'1R_logical_data-model-JUL2020'!$B$2:$L$318,8,FALSE),"")</f>
        <v>Carrier details</v>
      </c>
      <c r="D12" s="51" t="str">
        <f ca="1">IFERROR(VLOOKUP($C$5&amp;$A12,'1R_logical_data-model-JUL2020'!$B$2:$L$318,10,FALSE),"")</f>
        <v>M</v>
      </c>
      <c r="E12" s="52">
        <f ca="1">IFERROR(VLOOKUP($C$5&amp;$A12,'1R_logical_data-model-JUL2020'!$B$2:$L$318,11,FALSE),"")</f>
        <v>0</v>
      </c>
      <c r="F12" s="52" t="str">
        <f ca="1">IFERROR(VLOOKUP($C$5&amp;$A12,'1R_logical_data-model-JUL2020'!$B$2:$L$318,9,FALSE),"")</f>
        <v>O</v>
      </c>
      <c r="G12" s="53" t="str">
        <f ca="1">IFERROR(HYPERLINK("#"&amp;VLOOKUP($C$5&amp;$A12,'1R_logical_data-model-JUL2020'!$B$2:$L$318,7,FALSE)&amp;"!A1",VLOOKUP($C$5&amp;$A12,'1R_logical_data-model-JUL2020'!$B$2:$L$318,7,FALSE)),"")</f>
        <v>Company</v>
      </c>
    </row>
    <row r="13" spans="1:7" s="42" customFormat="1" ht="54.95" customHeight="1" x14ac:dyDescent="0.2">
      <c r="A13" s="56">
        <v>3</v>
      </c>
      <c r="B13" s="54" t="str">
        <f ca="1">IFERROR(VLOOKUP($C$5&amp;$A13,'1R_logical_data-model-JUL2020'!$B$2:$L$318,6,FALSE),"")</f>
        <v>carirerProductInfo</v>
      </c>
      <c r="C13" s="50" t="str">
        <f ca="1">IFERROR(VLOOKUP($C$5&amp;$A13,'1R_logical_data-model-JUL2020'!$B$2:$L$318,8,FALSE),"")</f>
        <v>Reference to the Carrier products included in the offer</v>
      </c>
      <c r="D13" s="51">
        <f ca="1">IFERROR(VLOOKUP($C$5&amp;$A13,'1R_logical_data-model-JUL2020'!$B$2:$L$318,10,FALSE),"")</f>
        <v>0</v>
      </c>
      <c r="E13" s="52" t="str">
        <f ca="1">IFERROR(VLOOKUP($C$5&amp;$A13,'1R_logical_data-model-JUL2020'!$B$2:$L$318,11,FALSE),"")</f>
        <v>n</v>
      </c>
      <c r="F13" s="52" t="str">
        <f ca="1">IFERROR(VLOOKUP($C$5&amp;$A13,'1R_logical_data-model-JUL2020'!$B$2:$L$318,9,FALSE),"")</f>
        <v>O</v>
      </c>
      <c r="G13" s="53" t="str">
        <f ca="1">IFERROR(HYPERLINK("#"&amp;VLOOKUP($C$5&amp;$A13,'1R_logical_data-model-JUL2020'!$B$2:$L$318,7,FALSE)&amp;"!A1",VLOOKUP($C$5&amp;$A13,'1R_logical_data-model-JUL2020'!$B$2:$L$318,7,FALSE)),"")</f>
        <v>Carrierproduct</v>
      </c>
    </row>
    <row r="14" spans="1:7" s="42" customFormat="1" ht="54.95" customHeight="1" x14ac:dyDescent="0.2">
      <c r="A14" s="56">
        <v>4</v>
      </c>
      <c r="B14" s="54" t="str">
        <f ca="1">IFERROR(VLOOKUP($C$5&amp;$A14,'1R_logical_data-model-JUL2020'!$B$2:$L$318,6,FALSE),"")</f>
        <v>consignee</v>
      </c>
      <c r="C14" s="50" t="str">
        <f ca="1">IFERROR(VLOOKUP($C$5&amp;$A14,'1R_logical_data-model-JUL2020'!$B$2:$L$318,8,FALSE),"")</f>
        <v>Consignee details</v>
      </c>
      <c r="D14" s="51">
        <f ca="1">IFERROR(VLOOKUP($C$5&amp;$A14,'1R_logical_data-model-JUL2020'!$B$2:$L$318,10,FALSE),"")</f>
        <v>0</v>
      </c>
      <c r="E14" s="52">
        <f ca="1">IFERROR(VLOOKUP($C$5&amp;$A14,'1R_logical_data-model-JUL2020'!$B$2:$L$318,11,FALSE),"")</f>
        <v>0</v>
      </c>
      <c r="F14" s="52" t="str">
        <f ca="1">IFERROR(VLOOKUP($C$5&amp;$A14,'1R_logical_data-model-JUL2020'!$B$2:$L$318,9,FALSE),"")</f>
        <v>O</v>
      </c>
      <c r="G14" s="53" t="str">
        <f ca="1">IFERROR(HYPERLINK("#"&amp;VLOOKUP($C$5&amp;$A14,'1R_logical_data-model-JUL2020'!$B$2:$L$318,7,FALSE)&amp;"!A1",VLOOKUP($C$5&amp;$A14,'1R_logical_data-model-JUL2020'!$B$2:$L$318,7,FALSE)),"")</f>
        <v>Company</v>
      </c>
    </row>
    <row r="15" spans="1:7" s="42" customFormat="1" ht="54.95" customHeight="1" x14ac:dyDescent="0.2">
      <c r="A15" s="56">
        <v>5</v>
      </c>
      <c r="B15" s="54" t="str">
        <f ca="1">IFERROR(VLOOKUP($C$5&amp;$A15,'1R_logical_data-model-JUL2020'!$B$2:$L$318,6,FALSE),"")</f>
        <v>event</v>
      </c>
      <c r="C15" s="50" t="str">
        <f ca="1">IFERROR(VLOOKUP($C$5&amp;$A15,'1R_logical_data-model-JUL2020'!$B$2:$L$318,8,FALSE),"")</f>
        <v>Events and statuses linked to the booking</v>
      </c>
      <c r="D15" s="51">
        <f ca="1">IFERROR(VLOOKUP($C$5&amp;$A15,'1R_logical_data-model-JUL2020'!$B$2:$L$318,10,FALSE),"")</f>
        <v>0</v>
      </c>
      <c r="E15" s="52" t="str">
        <f ca="1">IFERROR(VLOOKUP($C$5&amp;$A15,'1R_logical_data-model-JUL2020'!$B$2:$L$318,11,FALSE),"")</f>
        <v>n</v>
      </c>
      <c r="F15" s="52" t="str">
        <f ca="1">IFERROR(VLOOKUP($C$5&amp;$A15,'1R_logical_data-model-JUL2020'!$B$2:$L$318,9,FALSE),"")</f>
        <v>O</v>
      </c>
      <c r="G15" s="53" t="str">
        <f ca="1">IFERROR(HYPERLINK("#"&amp;VLOOKUP($C$5&amp;$A15,'1R_logical_data-model-JUL2020'!$B$2:$L$318,7,FALSE)&amp;"!A1",VLOOKUP($C$5&amp;$A15,'1R_logical_data-model-JUL2020'!$B$2:$L$318,7,FALSE)),"")</f>
        <v>Event</v>
      </c>
    </row>
    <row r="16" spans="1:7" s="42" customFormat="1" ht="54.95" customHeight="1" x14ac:dyDescent="0.2">
      <c r="A16" s="56">
        <v>6</v>
      </c>
      <c r="B16" s="54" t="str">
        <f ca="1">IFERROR(VLOOKUP($C$5&amp;$A16,'1R_logical_data-model-JUL2020'!$B$2:$L$318,6,FALSE),"")</f>
        <v>freightForwarder</v>
      </c>
      <c r="C16" s="50" t="str">
        <f ca="1">IFERROR(VLOOKUP($C$5&amp;$A16,'1R_logical_data-model-JUL2020'!$B$2:$L$318,8,FALSE),"")</f>
        <v>Freight Forwarder details</v>
      </c>
      <c r="D16" s="51" t="str">
        <f ca="1">IFERROR(VLOOKUP($C$5&amp;$A16,'1R_logical_data-model-JUL2020'!$B$2:$L$318,10,FALSE),"")</f>
        <v>M</v>
      </c>
      <c r="E16" s="52">
        <f ca="1">IFERROR(VLOOKUP($C$5&amp;$A16,'1R_logical_data-model-JUL2020'!$B$2:$L$318,11,FALSE),"")</f>
        <v>0</v>
      </c>
      <c r="F16" s="52" t="str">
        <f ca="1">IFERROR(VLOOKUP($C$5&amp;$A16,'1R_logical_data-model-JUL2020'!$B$2:$L$318,9,FALSE),"")</f>
        <v>O</v>
      </c>
      <c r="G16" s="53" t="str">
        <f ca="1">IFERROR(HYPERLINK("#"&amp;VLOOKUP($C$5&amp;$A16,'1R_logical_data-model-JUL2020'!$B$2:$L$318,7,FALSE)&amp;"!A1",VLOOKUP($C$5&amp;$A16,'1R_logical_data-model-JUL2020'!$B$2:$L$318,7,FALSE)),"")</f>
        <v>Company</v>
      </c>
    </row>
    <row r="17" spans="1:7" s="42" customFormat="1" ht="54.95" customHeight="1" x14ac:dyDescent="0.2">
      <c r="A17" s="56">
        <v>7</v>
      </c>
      <c r="B17" s="54" t="str">
        <f ca="1">IFERROR(VLOOKUP($C$5&amp;$A17,'1R_logical_data-model-JUL2020'!$B$2:$L$318,6,FALSE),"")</f>
        <v>latestAcceptanceTime</v>
      </c>
      <c r="C17" s="50" t="str">
        <f ca="1">IFERROR(VLOOKUP($C$5&amp;$A17,'1R_logical_data-model-JUL2020'!$B$2:$L$318,8,FALSE),"")</f>
        <v>Latest Acceptance time as per CargoIQ definition</v>
      </c>
      <c r="D17" s="51">
        <f ca="1">IFERROR(VLOOKUP($C$5&amp;$A17,'1R_logical_data-model-JUL2020'!$B$2:$L$318,10,FALSE),"")</f>
        <v>0</v>
      </c>
      <c r="E17" s="52">
        <f ca="1">IFERROR(VLOOKUP($C$5&amp;$A17,'1R_logical_data-model-JUL2020'!$B$2:$L$318,11,FALSE),"")</f>
        <v>0</v>
      </c>
      <c r="F17" s="52" t="str">
        <f ca="1">IFERROR(VLOOKUP($C$5&amp;$A17,'1R_logical_data-model-JUL2020'!$B$2:$L$318,9,FALSE),"")</f>
        <v>D</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notifyParty</v>
      </c>
      <c r="C18" s="50" t="str">
        <f ca="1">IFERROR(VLOOKUP($C$5&amp;$A18,'1R_logical_data-model-JUL2020'!$B$2:$L$318,8,FALSE),"")</f>
        <v>Other parties to be notified of the booking evolution</v>
      </c>
      <c r="D18" s="51">
        <f ca="1">IFERROR(VLOOKUP($C$5&amp;$A18,'1R_logical_data-model-JUL2020'!$B$2:$L$318,10,FALSE),"")</f>
        <v>0</v>
      </c>
      <c r="E18" s="52" t="str">
        <f ca="1">IFERROR(VLOOKUP($C$5&amp;$A18,'1R_logical_data-model-JUL2020'!$B$2:$L$318,11,FALSE),"")</f>
        <v>n</v>
      </c>
      <c r="F18" s="52" t="str">
        <f ca="1">IFERROR(VLOOKUP($C$5&amp;$A18,'1R_logical_data-model-JUL2020'!$B$2:$L$318,9,FALSE),"")</f>
        <v>O</v>
      </c>
      <c r="G18" s="53" t="str">
        <f ca="1">IFERROR(HYPERLINK("#"&amp;VLOOKUP($C$5&amp;$A18,'1R_logical_data-model-JUL2020'!$B$2:$L$318,7,FALSE)&amp;"!A1",VLOOKUP($C$5&amp;$A18,'1R_logical_data-model-JUL2020'!$B$2:$L$318,7,FALSE)),"")</f>
        <v>Company</v>
      </c>
    </row>
    <row r="19" spans="1:7" s="42" customFormat="1" ht="54.95" customHeight="1" x14ac:dyDescent="0.2">
      <c r="A19" s="56">
        <v>9</v>
      </c>
      <c r="B19" s="54" t="str">
        <f ca="1">IFERROR(VLOOKUP($C$5&amp;$A19,'1R_logical_data-model-JUL2020'!$B$2:$L$318,6,FALSE),"")</f>
        <v>offer</v>
      </c>
      <c r="C19" s="50" t="str">
        <f ca="1">IFERROR(VLOOKUP($C$5&amp;$A19,'1R_logical_data-model-JUL2020'!$B$2:$L$318,8,FALSE),"")</f>
        <v>Reference to the Offer</v>
      </c>
      <c r="D19" s="51">
        <f ca="1">IFERROR(VLOOKUP($C$5&amp;$A19,'1R_logical_data-model-JUL2020'!$B$2:$L$318,10,FALSE),"")</f>
        <v>0</v>
      </c>
      <c r="E19" s="52">
        <f ca="1">IFERROR(VLOOKUP($C$5&amp;$A19,'1R_logical_data-model-JUL2020'!$B$2:$L$318,11,FALSE),"")</f>
        <v>0</v>
      </c>
      <c r="F19" s="52" t="str">
        <f ca="1">IFERROR(VLOOKUP($C$5&amp;$A19,'1R_logical_data-model-JUL2020'!$B$2:$L$318,9,FALSE),"")</f>
        <v>O</v>
      </c>
      <c r="G19" s="53" t="str">
        <f ca="1">IFERROR(HYPERLINK("#"&amp;VLOOKUP($C$5&amp;$A19,'1R_logical_data-model-JUL2020'!$B$2:$L$318,7,FALSE)&amp;"!A1",VLOOKUP($C$5&amp;$A19,'1R_logical_data-model-JUL2020'!$B$2:$L$318,7,FALSE)),"")</f>
        <v>Offer</v>
      </c>
    </row>
    <row r="20" spans="1:7" s="42" customFormat="1" ht="54.95" customHeight="1" x14ac:dyDescent="0.2">
      <c r="A20" s="56">
        <v>10</v>
      </c>
      <c r="B20" s="54" t="str">
        <f ca="1">IFERROR(VLOOKUP($C$5&amp;$A20,'1R_logical_data-model-JUL2020'!$B$2:$L$318,6,FALSE),"")</f>
        <v>price</v>
      </c>
      <c r="C20" s="50" t="str">
        <f ca="1">IFERROR(VLOOKUP($C$5&amp;$A20,'1R_logical_data-model-JUL2020'!$B$2:$L$318,8,FALSE),"")</f>
        <v>Price of the Booking (if different from the offer)</v>
      </c>
      <c r="D20" s="51">
        <f ca="1">IFERROR(VLOOKUP($C$5&amp;$A20,'1R_logical_data-model-JUL2020'!$B$2:$L$318,10,FALSE),"")</f>
        <v>0</v>
      </c>
      <c r="E20" s="52">
        <f ca="1">IFERROR(VLOOKUP($C$5&amp;$A20,'1R_logical_data-model-JUL2020'!$B$2:$L$318,11,FALSE),"")</f>
        <v>0</v>
      </c>
      <c r="F20" s="52" t="str">
        <f ca="1">IFERROR(VLOOKUP($C$5&amp;$A20,'1R_logical_data-model-JUL2020'!$B$2:$L$318,9,FALSE),"")</f>
        <v>O</v>
      </c>
      <c r="G20" s="53" t="str">
        <f ca="1">IFERROR(HYPERLINK("#"&amp;VLOOKUP($C$5&amp;$A20,'1R_logical_data-model-JUL2020'!$B$2:$L$318,7,FALSE)&amp;"!A1",VLOOKUP($C$5&amp;$A20,'1R_logical_data-model-JUL2020'!$B$2:$L$318,7,FALSE)),"")</f>
        <v>Price</v>
      </c>
    </row>
    <row r="21" spans="1:7" s="42" customFormat="1" ht="54.95" customHeight="1" x14ac:dyDescent="0.2">
      <c r="A21" s="56">
        <v>11</v>
      </c>
      <c r="B21" s="54" t="str">
        <f ca="1">IFERROR(VLOOKUP($C$5&amp;$A21,'1R_logical_data-model-JUL2020'!$B$2:$L$318,6,FALSE),"")</f>
        <v>requestRef</v>
      </c>
      <c r="C21" s="50" t="str">
        <f ca="1">IFERROR(VLOOKUP($C$5&amp;$A21,'1R_logical_data-model-JUL2020'!$B$2:$L$318,8,FALSE),"")</f>
        <v>Reference to the Request</v>
      </c>
      <c r="D21" s="51">
        <f ca="1">IFERROR(VLOOKUP($C$5&amp;$A21,'1R_logical_data-model-JUL2020'!$B$2:$L$318,10,FALSE),"")</f>
        <v>0</v>
      </c>
      <c r="E21" s="52">
        <f ca="1">IFERROR(VLOOKUP($C$5&amp;$A21,'1R_logical_data-model-JUL2020'!$B$2:$L$318,11,FALSE),"")</f>
        <v>0</v>
      </c>
      <c r="F21" s="52" t="str">
        <f ca="1">IFERROR(VLOOKUP($C$5&amp;$A21,'1R_logical_data-model-JUL2020'!$B$2:$L$318,9,FALSE),"")</f>
        <v>O</v>
      </c>
      <c r="G21" s="53" t="str">
        <f ca="1">IFERROR(HYPERLINK("#"&amp;VLOOKUP($C$5&amp;$A21,'1R_logical_data-model-JUL2020'!$B$2:$L$318,7,FALSE)&amp;"!A1",VLOOKUP($C$5&amp;$A21,'1R_logical_data-model-JUL2020'!$B$2:$L$318,7,FALSE)),"")</f>
        <v>Request</v>
      </c>
    </row>
    <row r="22" spans="1:7" s="42" customFormat="1" ht="54.95" customHeight="1" x14ac:dyDescent="0.2">
      <c r="A22" s="56">
        <v>12</v>
      </c>
      <c r="B22" s="54" t="str">
        <f ca="1">IFERROR(VLOOKUP($C$5&amp;$A22,'1R_logical_data-model-JUL2020'!$B$2:$L$318,6,FALSE),"")</f>
        <v>requestMatchInd</v>
      </c>
      <c r="C22" s="50" t="str">
        <f ca="1">IFERROR(VLOOKUP($C$5&amp;$A22,'1R_logical_data-model-JUL2020'!$B$2:$L$318,8,FALSE),"")</f>
        <v>Indicates if the offer is a perfect match to the quote request (boolean)</v>
      </c>
      <c r="D22" s="51">
        <f ca="1">IFERROR(VLOOKUP($C$5&amp;$A22,'1R_logical_data-model-JUL2020'!$B$2:$L$318,10,FALSE),"")</f>
        <v>0</v>
      </c>
      <c r="E22" s="52">
        <f ca="1">IFERROR(VLOOKUP($C$5&amp;$A22,'1R_logical_data-model-JUL2020'!$B$2:$L$318,11,FALSE),"")</f>
        <v>0</v>
      </c>
      <c r="F22" s="52" t="str">
        <f ca="1">IFERROR(VLOOKUP($C$5&amp;$A22,'1R_logical_data-model-JUL2020'!$B$2:$L$318,9,FALSE),"")</f>
        <v>B</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routing</v>
      </c>
      <c r="C23" s="50" t="str">
        <f ca="1">IFERROR(VLOOKUP($C$5&amp;$A23,'1R_logical_data-model-JUL2020'!$B$2:$L$318,8,FALSE),"")</f>
        <v>Routing details of the offer, to be compared with routing preferences of the quote request</v>
      </c>
      <c r="D23" s="51">
        <f ca="1">IFERROR(VLOOKUP($C$5&amp;$A23,'1R_logical_data-model-JUL2020'!$B$2:$L$318,10,FALSE),"")</f>
        <v>0</v>
      </c>
      <c r="E23" s="52">
        <f ca="1">IFERROR(VLOOKUP($C$5&amp;$A23,'1R_logical_data-model-JUL2020'!$B$2:$L$318,11,FALSE),"")</f>
        <v>0</v>
      </c>
      <c r="F23" s="52" t="str">
        <f ca="1">IFERROR(VLOOKUP($C$5&amp;$A23,'1R_logical_data-model-JUL2020'!$B$2:$L$318,9,FALSE),"")</f>
        <v>O</v>
      </c>
      <c r="G23" s="53" t="str">
        <f ca="1">IFERROR(HYPERLINK("#"&amp;VLOOKUP($C$5&amp;$A23,'1R_logical_data-model-JUL2020'!$B$2:$L$318,7,FALSE)&amp;"!A1",VLOOKUP($C$5&amp;$A23,'1R_logical_data-model-JUL2020'!$B$2:$L$318,7,FALSE)),"")</f>
        <v>Routing</v>
      </c>
    </row>
    <row r="24" spans="1:7" s="42" customFormat="1" ht="54.95" customHeight="1" x14ac:dyDescent="0.2">
      <c r="A24" s="56">
        <v>14</v>
      </c>
      <c r="B24" s="54" t="str">
        <f ca="1">IFERROR(VLOOKUP($C$5&amp;$A24,'1R_logical_data-model-JUL2020'!$B$2:$L$318,6,FALSE),"")</f>
        <v>shipmentSecurityStatus</v>
      </c>
      <c r="C24" s="50" t="str">
        <f ca="1">IFERROR(VLOOKUP($C$5&amp;$A24,'1R_logical_data-model-JUL2020'!$B$2:$L$318,8,FALSE),"")</f>
        <v>Indicate the secruty state of the shipment, screened or not</v>
      </c>
      <c r="D24" s="51">
        <f ca="1">IFERROR(VLOOKUP($C$5&amp;$A24,'1R_logical_data-model-JUL2020'!$B$2:$L$318,10,FALSE),"")</f>
        <v>0</v>
      </c>
      <c r="E24" s="52">
        <f ca="1">IFERROR(VLOOKUP($C$5&amp;$A24,'1R_logical_data-model-JUL2020'!$B$2:$L$318,11,FALSE),"")</f>
        <v>0</v>
      </c>
      <c r="F24" s="52" t="str">
        <f ca="1">IFERROR(VLOOKUP($C$5&amp;$A24,'1R_logical_data-model-JUL2020'!$B$2:$L$318,9,FALSE),"")</f>
        <v>T</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shipmentDetails</v>
      </c>
      <c r="C25" s="50" t="str">
        <f ca="1">IFERROR(VLOOKUP($C$5&amp;$A25,'1R_logical_data-model-JUL2020'!$B$2:$L$318,8,FALSE),"")</f>
        <v>Details of the shipement that is to be shipped</v>
      </c>
      <c r="D25" s="51">
        <f ca="1">IFERROR(VLOOKUP($C$5&amp;$A25,'1R_logical_data-model-JUL2020'!$B$2:$L$318,10,FALSE),"")</f>
        <v>0</v>
      </c>
      <c r="E25" s="52">
        <f ca="1">IFERROR(VLOOKUP($C$5&amp;$A25,'1R_logical_data-model-JUL2020'!$B$2:$L$318,11,FALSE),"")</f>
        <v>0</v>
      </c>
      <c r="F25" s="52" t="str">
        <f ca="1">IFERROR(VLOOKUP($C$5&amp;$A25,'1R_logical_data-model-JUL2020'!$B$2:$L$318,9,FALSE),"")</f>
        <v>O</v>
      </c>
      <c r="G25" s="53" t="str">
        <f ca="1">IFERROR(HYPERLINK("#"&amp;VLOOKUP($C$5&amp;$A25,'1R_logical_data-model-JUL2020'!$B$2:$L$318,7,FALSE)&amp;"!A1",VLOOKUP($C$5&amp;$A25,'1R_logical_data-model-JUL2020'!$B$2:$L$318,7,FALSE)),"")</f>
        <v>Shipment</v>
      </c>
    </row>
    <row r="26" spans="1:7" s="42" customFormat="1" ht="54.95" customHeight="1" x14ac:dyDescent="0.2">
      <c r="A26" s="56">
        <v>16</v>
      </c>
      <c r="B26" s="54" t="str">
        <f ca="1">IFERROR(VLOOKUP($C$5&amp;$A26,'1R_logical_data-model-JUL2020'!$B$2:$L$318,6,FALSE),"")</f>
        <v>shipper</v>
      </c>
      <c r="C26" s="50" t="str">
        <f ca="1">IFERROR(VLOOKUP($C$5&amp;$A26,'1R_logical_data-model-JUL2020'!$B$2:$L$318,8,FALSE),"")</f>
        <v>Shipper details</v>
      </c>
      <c r="D26" s="51">
        <f ca="1">IFERROR(VLOOKUP($C$5&amp;$A26,'1R_logical_data-model-JUL2020'!$B$2:$L$318,10,FALSE),"")</f>
        <v>0</v>
      </c>
      <c r="E26" s="52">
        <f ca="1">IFERROR(VLOOKUP($C$5&amp;$A26,'1R_logical_data-model-JUL2020'!$B$2:$L$318,11,FALSE),"")</f>
        <v>0</v>
      </c>
      <c r="F26" s="52" t="str">
        <f ca="1">IFERROR(VLOOKUP($C$5&amp;$A26,'1R_logical_data-model-JUL2020'!$B$2:$L$318,9,FALSE),"")</f>
        <v>O</v>
      </c>
      <c r="G26" s="53" t="str">
        <f ca="1">IFERROR(HYPERLINK("#"&amp;VLOOKUP($C$5&amp;$A26,'1R_logical_data-model-JUL2020'!$B$2:$L$318,7,FALSE)&amp;"!A1",VLOOKUP($C$5&amp;$A26,'1R_logical_data-model-JUL2020'!$B$2:$L$318,7,FALSE)),"")</f>
        <v>Company</v>
      </c>
    </row>
    <row r="27" spans="1:7" s="42" customFormat="1" ht="54.95" customHeight="1" x14ac:dyDescent="0.2">
      <c r="A27" s="56">
        <v>17</v>
      </c>
      <c r="B27" s="54" t="str">
        <f ca="1">IFERROR(VLOOKUP($C$5&amp;$A27,'1R_logical_data-model-JUL2020'!$B$2:$L$318,6,FALSE),"")</f>
        <v>timeOfAvailibity</v>
      </c>
      <c r="C27" s="50" t="str">
        <f ca="1">IFERROR(VLOOKUP($C$5&amp;$A27,'1R_logical_data-model-JUL2020'!$B$2:$L$318,8,FALSE),"")</f>
        <v>Time of availability of the shipement as per CargoIQ definition</v>
      </c>
      <c r="D27" s="51">
        <f ca="1">IFERROR(VLOOKUP($C$5&amp;$A27,'1R_logical_data-model-JUL2020'!$B$2:$L$318,10,FALSE),"")</f>
        <v>0</v>
      </c>
      <c r="E27" s="52">
        <f ca="1">IFERROR(VLOOKUP($C$5&amp;$A27,'1R_logical_data-model-JUL2020'!$B$2:$L$318,11,FALSE),"")</f>
        <v>0</v>
      </c>
      <c r="F27" s="52" t="str">
        <f ca="1">IFERROR(VLOOKUP($C$5&amp;$A27,'1R_logical_data-model-JUL2020'!$B$2:$L$318,9,FALSE),"")</f>
        <v>D</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totalTransitTime</v>
      </c>
      <c r="C28" s="50" t="str">
        <f ca="1">IFERROR(VLOOKUP($C$5&amp;$A28,'1R_logical_data-model-JUL2020'!$B$2:$L$318,8,FALSE),"")</f>
        <v>Total transit time as per CargoIQ definition</v>
      </c>
      <c r="D28" s="51">
        <f ca="1">IFERROR(VLOOKUP($C$5&amp;$A28,'1R_logical_data-model-JUL2020'!$B$2:$L$318,10,FALSE),"")</f>
        <v>0</v>
      </c>
      <c r="E28" s="52">
        <f ca="1">IFERROR(VLOOKUP($C$5&amp;$A28,'1R_logical_data-model-JUL2020'!$B$2:$L$318,11,FALSE),"")</f>
        <v>0</v>
      </c>
      <c r="F28" s="52" t="str">
        <f ca="1">IFERROR(VLOOKUP($C$5&amp;$A28,'1R_logical_data-model-JUL2020'!$B$2:$L$318,9,FALSE),"")</f>
        <v>D</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transportMovement</v>
      </c>
      <c r="C29" s="50" t="str">
        <f ca="1">IFERROR(VLOOKUP($C$5&amp;$A29,'1R_logical_data-model-JUL2020'!$B$2:$L$318,8,FALSE),"")</f>
        <v>Transport segment linked to the offer, including the Departure and Arrival locations</v>
      </c>
      <c r="D29" s="51">
        <f ca="1">IFERROR(VLOOKUP($C$5&amp;$A29,'1R_logical_data-model-JUL2020'!$B$2:$L$318,10,FALSE),"")</f>
        <v>0</v>
      </c>
      <c r="E29" s="52">
        <f ca="1">IFERROR(VLOOKUP($C$5&amp;$A29,'1R_logical_data-model-JUL2020'!$B$2:$L$318,11,FALSE),"")</f>
        <v>0</v>
      </c>
      <c r="F29" s="52" t="str">
        <f ca="1">IFERROR(VLOOKUP($C$5&amp;$A29,'1R_logical_data-model-JUL2020'!$B$2:$L$318,9,FALSE),"")</f>
        <v>O</v>
      </c>
      <c r="G29" s="53" t="str">
        <f ca="1">IFERROR(HYPERLINK("#"&amp;VLOOKUP($C$5&amp;$A29,'1R_logical_data-model-JUL2020'!$B$2:$L$318,7,FALSE)&amp;"!A1",VLOOKUP($C$5&amp;$A29,'1R_logical_data-model-JUL2020'!$B$2:$L$318,7,FALSE)),"")</f>
        <v>TransportSegment</v>
      </c>
    </row>
    <row r="30" spans="1:7" s="42" customFormat="1" ht="54.95" customHeight="1" x14ac:dyDescent="0.2">
      <c r="A30" s="56">
        <v>20</v>
      </c>
      <c r="B30" s="54" t="str">
        <f ca="1">IFERROR(VLOOKUP($C$5&amp;$A30,'1R_logical_data-model-JUL2020'!$B$2:$L$318,6,FALSE),"")</f>
        <v>units</v>
      </c>
      <c r="C30" s="50" t="str">
        <f ca="1">IFERROR(VLOOKUP($C$5&amp;$A30,'1R_logical_data-model-JUL2020'!$B$2:$L$318,8,FALSE),"")</f>
        <v>Units used for the offer</v>
      </c>
      <c r="D30" s="51">
        <f ca="1">IFERROR(VLOOKUP($C$5&amp;$A30,'1R_logical_data-model-JUL2020'!$B$2:$L$318,10,FALSE),"")</f>
        <v>0</v>
      </c>
      <c r="E30" s="52" t="str">
        <f ca="1">IFERROR(VLOOKUP($C$5&amp;$A30,'1R_logical_data-model-JUL2020'!$B$2:$L$318,11,FALSE),"")</f>
        <v>n</v>
      </c>
      <c r="F30" s="52" t="str">
        <f ca="1">IFERROR(VLOOKUP($C$5&amp;$A30,'1R_logical_data-model-JUL2020'!$B$2:$L$318,9,FALSE),"")</f>
        <v>O</v>
      </c>
      <c r="G30" s="53" t="str">
        <f ca="1">IFERROR(HYPERLINK("#"&amp;VLOOKUP($C$5&amp;$A30,'1R_logical_data-model-JUL2020'!$B$2:$L$318,7,FALSE)&amp;"!A1",VLOOKUP($C$5&amp;$A30,'1R_logical_data-model-JUL2020'!$B$2:$L$318,7,FALSE)),"")</f>
        <v>Value</v>
      </c>
    </row>
    <row r="31" spans="1:7" s="42" customFormat="1" ht="54.95" customHeight="1" x14ac:dyDescent="0.2">
      <c r="A31" s="56">
        <v>21</v>
      </c>
      <c r="B31" s="54" t="str">
        <f ca="1">IFERROR(VLOOKUP($C$5&amp;$A31,'1R_logical_data-model-JUL2020'!$B$2:$L$318,6,FALSE),"")</f>
        <v>waybillNumber</v>
      </c>
      <c r="C31" s="50" t="str">
        <f ca="1">IFERROR(VLOOKUP($C$5&amp;$A31,'1R_logical_data-model-JUL2020'!$B$2:$L$318,8,FALSE),"")</f>
        <v>Reference to the Waybill (House or Master)</v>
      </c>
      <c r="D31" s="51" t="str">
        <f ca="1">IFERROR(VLOOKUP($C$5&amp;$A31,'1R_logical_data-model-JUL2020'!$B$2:$L$318,10,FALSE),"")</f>
        <v>M</v>
      </c>
      <c r="E31" s="52">
        <f ca="1">IFERROR(VLOOKUP($C$5&amp;$A31,'1R_logical_data-model-JUL2020'!$B$2:$L$318,11,FALSE),"")</f>
        <v>0</v>
      </c>
      <c r="F31" s="52" t="str">
        <f ca="1">IFERROR(VLOOKUP($C$5&amp;$A31,'1R_logical_data-model-JUL2020'!$B$2:$L$318,9,FALSE),"")</f>
        <v>O</v>
      </c>
      <c r="G31" s="53" t="str">
        <f ca="1">IFERROR(HYPERLINK("#"&amp;VLOOKUP($C$5&amp;$A31,'1R_logical_data-model-JUL2020'!$B$2:$L$318,7,FALSE)&amp;"!A1",VLOOKUP($C$5&amp;$A31,'1R_logical_data-model-JUL2020'!$B$2:$L$318,7,FALSE)),"")</f>
        <v>Waybill</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85" priority="2">
      <formula>$B11=""</formula>
    </cfRule>
  </conditionalFormatting>
  <conditionalFormatting sqref="B12:G40">
    <cfRule type="expression" dxfId="84" priority="1">
      <formula>$B12=""</formula>
    </cfRule>
  </conditionalFormatting>
  <hyperlinks>
    <hyperlink ref="E5:E6" location="Display!A1" display="Back to Display" xr:uid="{BEBB5D4C-94D7-4924-8DDF-008E3D7F0CE4}"/>
    <hyperlink ref="E5:G6" location="'MOP vs Data Model'!A1" display="Back to &quot;MOP vs Data Model&quot; screen" xr:uid="{5C8AA4D5-7301-4A0A-9F93-73EA69371C6A}"/>
  </hyperlink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F3BCE-EDBD-4D0B-A76C-A58A2286AB83}">
  <sheetPr codeName="Sheet24">
    <tabColor rgb="FF00B050"/>
  </sheetPr>
  <dimension ref="A5:G40"/>
  <sheetViews>
    <sheetView showGridLines="0" zoomScaleNormal="100" workbookViewId="0">
      <selection activeCell="E5" sqref="E5:G6"/>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CarrierProduct</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productCode</v>
      </c>
      <c r="C11" s="50" t="str">
        <f ca="1">IFERROR(VLOOKUP($C$5&amp;$A11,'1R_logical_data-model-JUL2020'!$B$2:$L$318,8,FALSE),"")</f>
        <v>Carriers's product code</v>
      </c>
      <c r="D11" s="51">
        <f ca="1">IFERROR(VLOOKUP($C$5&amp;$A11,'1R_logical_data-model-JUL2020'!$B$2:$L$318,10,FALSE),"")</f>
        <v>0</v>
      </c>
      <c r="E11" s="52">
        <f ca="1">IFERROR(VLOOKUP($C$5&amp;$A11,'1R_logical_data-model-JUL2020'!$B$2:$L$318,11,FALSE),"")</f>
        <v>0</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productDescription</v>
      </c>
      <c r="C12" s="50" t="str">
        <f ca="1">IFERROR(VLOOKUP($C$5&amp;$A12,'1R_logical_data-model-JUL2020'!$B$2:$L$318,8,FALSE),"")</f>
        <v>Carriers's product description</v>
      </c>
      <c r="D12" s="51">
        <f ca="1">IFERROR(VLOOKUP($C$5&amp;$A12,'1R_logical_data-model-JUL2020'!$B$2:$L$318,10,FALSE),"")</f>
        <v>0</v>
      </c>
      <c r="E12" s="52">
        <f ca="1">IFERROR(VLOOKUP($C$5&amp;$A12,'1R_logical_data-model-JUL2020'!$B$2:$L$318,11,FALSE),"")</f>
        <v>0</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
      </c>
      <c r="C13" s="50" t="str">
        <f ca="1">IFERROR(VLOOKUP($C$5&amp;$A13,'1R_logical_data-model-JUL2020'!$B$2:$L$318,8,FALSE),"")</f>
        <v/>
      </c>
      <c r="D13" s="51" t="str">
        <f ca="1">IFERROR(VLOOKUP($C$5&amp;$A13,'1R_logical_data-model-JUL2020'!$B$2:$L$318,10,FALSE),"")</f>
        <v/>
      </c>
      <c r="E13" s="52" t="str">
        <f ca="1">IFERROR(VLOOKUP($C$5&amp;$A13,'1R_logical_data-model-JUL2020'!$B$2:$L$318,11,FALSE),"")</f>
        <v/>
      </c>
      <c r="F13" s="52" t="str">
        <f ca="1">IFERROR(VLOOKUP($C$5&amp;$A13,'1R_logical_data-model-JUL2020'!$B$2:$L$318,9,FALSE),"")</f>
        <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
      </c>
      <c r="C14" s="50" t="str">
        <f ca="1">IFERROR(VLOOKUP($C$5&amp;$A14,'1R_logical_data-model-JUL2020'!$B$2:$L$318,8,FALSE),"")</f>
        <v/>
      </c>
      <c r="D14" s="51" t="str">
        <f ca="1">IFERROR(VLOOKUP($C$5&amp;$A14,'1R_logical_data-model-JUL2020'!$B$2:$L$318,10,FALSE),"")</f>
        <v/>
      </c>
      <c r="E14" s="52" t="str">
        <f ca="1">IFERROR(VLOOKUP($C$5&amp;$A14,'1R_logical_data-model-JUL2020'!$B$2:$L$318,11,FALSE),"")</f>
        <v/>
      </c>
      <c r="F14" s="52" t="str">
        <f ca="1">IFERROR(VLOOKUP($C$5&amp;$A14,'1R_logical_data-model-JUL2020'!$B$2:$L$318,9,FALSE),"")</f>
        <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
      </c>
      <c r="C15" s="50" t="str">
        <f ca="1">IFERROR(VLOOKUP($C$5&amp;$A15,'1R_logical_data-model-JUL2020'!$B$2:$L$318,8,FALSE),"")</f>
        <v/>
      </c>
      <c r="D15" s="51" t="str">
        <f ca="1">IFERROR(VLOOKUP($C$5&amp;$A15,'1R_logical_data-model-JUL2020'!$B$2:$L$318,10,FALSE),"")</f>
        <v/>
      </c>
      <c r="E15" s="52" t="str">
        <f ca="1">IFERROR(VLOOKUP($C$5&amp;$A15,'1R_logical_data-model-JUL2020'!$B$2:$L$318,11,FALSE),"")</f>
        <v/>
      </c>
      <c r="F15" s="52" t="str">
        <f ca="1">IFERROR(VLOOKUP($C$5&amp;$A15,'1R_logical_data-model-JUL2020'!$B$2:$L$318,9,FALSE),"")</f>
        <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83" priority="2">
      <formula>$B11=""</formula>
    </cfRule>
  </conditionalFormatting>
  <conditionalFormatting sqref="B12:G40">
    <cfRule type="expression" dxfId="82" priority="1">
      <formula>$B12=""</formula>
    </cfRule>
  </conditionalFormatting>
  <hyperlinks>
    <hyperlink ref="E5:E6" location="Display!A1" display="Back to Display" xr:uid="{A7D2FE74-72A5-45BB-BDD6-28715EACB1B2}"/>
    <hyperlink ref="E5:G6" location="'MOP vs Data Model'!A1" display="Back to &quot;MOP vs Data Model&quot; screen" xr:uid="{9A13AAF4-74EF-4165-9A30-D028766FB990}"/>
  </hyperlink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8A2FC-2119-4B1D-B458-7BDB35475BBA}">
  <sheetPr codeName="Sheet25">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Characteristics</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characteristicsType</v>
      </c>
      <c r="C11" s="50" t="str">
        <f ca="1">IFERROR(VLOOKUP($C$5&amp;$A11,'1R_logical_data-model-JUL2020'!$B$2:$L$318,8,FALSE),"")</f>
        <v>Product characteristic code - e.g. CLR - Color</v>
      </c>
      <c r="D11" s="51">
        <f ca="1">IFERROR(VLOOKUP($C$5&amp;$A11,'1R_logical_data-model-JUL2020'!$B$2:$L$318,10,FALSE),"")</f>
        <v>0</v>
      </c>
      <c r="E11" s="52">
        <f ca="1">IFERROR(VLOOKUP($C$5&amp;$A11,'1R_logical_data-model-JUL2020'!$B$2:$L$318,11,FALSE),"")</f>
        <v>0</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value</v>
      </c>
      <c r="C12" s="50" t="str">
        <f ca="1">IFERROR(VLOOKUP($C$5&amp;$A12,'1R_logical_data-model-JUL2020'!$B$2:$L$318,8,FALSE),"")</f>
        <v>Product characteristic value / attribute - e.g. Blue…</v>
      </c>
      <c r="D12" s="51">
        <f ca="1">IFERROR(VLOOKUP($C$5&amp;$A12,'1R_logical_data-model-JUL2020'!$B$2:$L$318,10,FALSE),"")</f>
        <v>0</v>
      </c>
      <c r="E12" s="52">
        <f ca="1">IFERROR(VLOOKUP($C$5&amp;$A12,'1R_logical_data-model-JUL2020'!$B$2:$L$318,11,FALSE),"")</f>
        <v>0</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
      </c>
      <c r="C13" s="50" t="str">
        <f ca="1">IFERROR(VLOOKUP($C$5&amp;$A13,'1R_logical_data-model-JUL2020'!$B$2:$L$318,8,FALSE),"")</f>
        <v/>
      </c>
      <c r="D13" s="51" t="str">
        <f ca="1">IFERROR(VLOOKUP($C$5&amp;$A13,'1R_logical_data-model-JUL2020'!$B$2:$L$318,10,FALSE),"")</f>
        <v/>
      </c>
      <c r="E13" s="52" t="str">
        <f ca="1">IFERROR(VLOOKUP($C$5&amp;$A13,'1R_logical_data-model-JUL2020'!$B$2:$L$318,11,FALSE),"")</f>
        <v/>
      </c>
      <c r="F13" s="52" t="str">
        <f ca="1">IFERROR(VLOOKUP($C$5&amp;$A13,'1R_logical_data-model-JUL2020'!$B$2:$L$318,9,FALSE),"")</f>
        <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
      </c>
      <c r="C14" s="50" t="str">
        <f ca="1">IFERROR(VLOOKUP($C$5&amp;$A14,'1R_logical_data-model-JUL2020'!$B$2:$L$318,8,FALSE),"")</f>
        <v/>
      </c>
      <c r="D14" s="51" t="str">
        <f ca="1">IFERROR(VLOOKUP($C$5&amp;$A14,'1R_logical_data-model-JUL2020'!$B$2:$L$318,10,FALSE),"")</f>
        <v/>
      </c>
      <c r="E14" s="52" t="str">
        <f ca="1">IFERROR(VLOOKUP($C$5&amp;$A14,'1R_logical_data-model-JUL2020'!$B$2:$L$318,11,FALSE),"")</f>
        <v/>
      </c>
      <c r="F14" s="52" t="str">
        <f ca="1">IFERROR(VLOOKUP($C$5&amp;$A14,'1R_logical_data-model-JUL2020'!$B$2:$L$318,9,FALSE),"")</f>
        <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
      </c>
      <c r="C15" s="50" t="str">
        <f ca="1">IFERROR(VLOOKUP($C$5&amp;$A15,'1R_logical_data-model-JUL2020'!$B$2:$L$318,8,FALSE),"")</f>
        <v/>
      </c>
      <c r="D15" s="51" t="str">
        <f ca="1">IFERROR(VLOOKUP($C$5&amp;$A15,'1R_logical_data-model-JUL2020'!$B$2:$L$318,10,FALSE),"")</f>
        <v/>
      </c>
      <c r="E15" s="52" t="str">
        <f ca="1">IFERROR(VLOOKUP($C$5&amp;$A15,'1R_logical_data-model-JUL2020'!$B$2:$L$318,11,FALSE),"")</f>
        <v/>
      </c>
      <c r="F15" s="52" t="str">
        <f ca="1">IFERROR(VLOOKUP($C$5&amp;$A15,'1R_logical_data-model-JUL2020'!$B$2:$L$318,9,FALSE),"")</f>
        <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81" priority="2">
      <formula>$B11=""</formula>
    </cfRule>
  </conditionalFormatting>
  <conditionalFormatting sqref="B12:G40">
    <cfRule type="expression" dxfId="80" priority="1">
      <formula>$B12=""</formula>
    </cfRule>
  </conditionalFormatting>
  <hyperlinks>
    <hyperlink ref="E5:E6" location="Display!A1" display="Back to Display" xr:uid="{50579071-B5DD-4CA8-BF65-08D55ED10C35}"/>
    <hyperlink ref="E5:G6" location="'MOP vs Data Model'!A1" display="Back to &quot;MOP vs Data Model&quot; screen" xr:uid="{58B27795-C77A-4387-8DE9-C4BE80BBFB57}"/>
  </hyperlink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93605-CFD4-4A56-9DA5-B397EB66C019}">
  <sheetPr codeName="Sheet26">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CO2CalcMethod</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methodName</v>
      </c>
      <c r="C11" s="50" t="str">
        <f ca="1">IFERROR(VLOOKUP($C$5&amp;$A11,'1R_logical_data-model-JUL2020'!$B$2:$L$318,8,FALSE),"")</f>
        <v>Name of the CO2 calculation method</v>
      </c>
      <c r="D11" s="51">
        <f ca="1">IFERROR(VLOOKUP($C$5&amp;$A11,'1R_logical_data-model-JUL2020'!$B$2:$L$318,10,FALSE),"")</f>
        <v>0</v>
      </c>
      <c r="E11" s="52">
        <f ca="1">IFERROR(VLOOKUP($C$5&amp;$A11,'1R_logical_data-model-JUL2020'!$B$2:$L$318,11,FALSE),"")</f>
        <v>0</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methodVersion</v>
      </c>
      <c r="C12" s="50" t="str">
        <f ca="1">IFERROR(VLOOKUP($C$5&amp;$A12,'1R_logical_data-model-JUL2020'!$B$2:$L$318,8,FALSE),"")</f>
        <v>Version used for the calculation</v>
      </c>
      <c r="D12" s="51">
        <f ca="1">IFERROR(VLOOKUP($C$5&amp;$A12,'1R_logical_data-model-JUL2020'!$B$2:$L$318,10,FALSE),"")</f>
        <v>0</v>
      </c>
      <c r="E12" s="52">
        <f ca="1">IFERROR(VLOOKUP($C$5&amp;$A12,'1R_logical_data-model-JUL2020'!$B$2:$L$318,11,FALSE),"")</f>
        <v>0</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
      </c>
      <c r="C13" s="50" t="str">
        <f ca="1">IFERROR(VLOOKUP($C$5&amp;$A13,'1R_logical_data-model-JUL2020'!$B$2:$L$318,8,FALSE),"")</f>
        <v/>
      </c>
      <c r="D13" s="51" t="str">
        <f ca="1">IFERROR(VLOOKUP($C$5&amp;$A13,'1R_logical_data-model-JUL2020'!$B$2:$L$318,10,FALSE),"")</f>
        <v/>
      </c>
      <c r="E13" s="52" t="str">
        <f ca="1">IFERROR(VLOOKUP($C$5&amp;$A13,'1R_logical_data-model-JUL2020'!$B$2:$L$318,11,FALSE),"")</f>
        <v/>
      </c>
      <c r="F13" s="52" t="str">
        <f ca="1">IFERROR(VLOOKUP($C$5&amp;$A13,'1R_logical_data-model-JUL2020'!$B$2:$L$318,9,FALSE),"")</f>
        <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
      </c>
      <c r="C14" s="50" t="str">
        <f ca="1">IFERROR(VLOOKUP($C$5&amp;$A14,'1R_logical_data-model-JUL2020'!$B$2:$L$318,8,FALSE),"")</f>
        <v/>
      </c>
      <c r="D14" s="51" t="str">
        <f ca="1">IFERROR(VLOOKUP($C$5&amp;$A14,'1R_logical_data-model-JUL2020'!$B$2:$L$318,10,FALSE),"")</f>
        <v/>
      </c>
      <c r="E14" s="52" t="str">
        <f ca="1">IFERROR(VLOOKUP($C$5&amp;$A14,'1R_logical_data-model-JUL2020'!$B$2:$L$318,11,FALSE),"")</f>
        <v/>
      </c>
      <c r="F14" s="52" t="str">
        <f ca="1">IFERROR(VLOOKUP($C$5&amp;$A14,'1R_logical_data-model-JUL2020'!$B$2:$L$318,9,FALSE),"")</f>
        <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
      </c>
      <c r="C15" s="50" t="str">
        <f ca="1">IFERROR(VLOOKUP($C$5&amp;$A15,'1R_logical_data-model-JUL2020'!$B$2:$L$318,8,FALSE),"")</f>
        <v/>
      </c>
      <c r="D15" s="51" t="str">
        <f ca="1">IFERROR(VLOOKUP($C$5&amp;$A15,'1R_logical_data-model-JUL2020'!$B$2:$L$318,10,FALSE),"")</f>
        <v/>
      </c>
      <c r="E15" s="52" t="str">
        <f ca="1">IFERROR(VLOOKUP($C$5&amp;$A15,'1R_logical_data-model-JUL2020'!$B$2:$L$318,11,FALSE),"")</f>
        <v/>
      </c>
      <c r="F15" s="52" t="str">
        <f ca="1">IFERROR(VLOOKUP($C$5&amp;$A15,'1R_logical_data-model-JUL2020'!$B$2:$L$318,9,FALSE),"")</f>
        <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79" priority="2">
      <formula>$B11=""</formula>
    </cfRule>
  </conditionalFormatting>
  <conditionalFormatting sqref="B12:G40">
    <cfRule type="expression" dxfId="78" priority="1">
      <formula>$B12=""</formula>
    </cfRule>
  </conditionalFormatting>
  <hyperlinks>
    <hyperlink ref="E5:E6" location="Display!A1" display="Back to Display" xr:uid="{E637982D-1C81-4AA4-8601-74EC98791468}"/>
    <hyperlink ref="E5:G6" location="'MOP vs Data Model'!A1" display="Back to &quot;MOP vs Data Model&quot; screen" xr:uid="{B81066C5-B08C-4F96-B140-7C2FA6EF1454}"/>
  </hyperlink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A5A92-7BB2-4A00-8B49-7F73E1BBB0BD}">
  <sheetPr codeName="Sheet27">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CustomsInfo</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customsInfoContentCode</v>
      </c>
      <c r="C11" s="50" t="str">
        <f ca="1">IFERROR(VLOOKUP($C$5&amp;$A11,'1R_logical_data-model-JUL2020'!$B$2:$L$318,8,FALSE),"")</f>
        <v>Customs content code. Refer CXML Code List 1.100, e.g. IST - Security Textual StatementNumber, M - Movement Reference Number</v>
      </c>
      <c r="D11" s="51" t="str">
        <f ca="1">IFERROR(VLOOKUP($C$5&amp;$A11,'1R_logical_data-model-JUL2020'!$B$2:$L$318,10,FALSE),"")</f>
        <v/>
      </c>
      <c r="E11" s="52" t="str">
        <f ca="1">IFERROR(VLOOKUP($C$5&amp;$A11,'1R_logical_data-model-JUL2020'!$B$2:$L$318,11,FALSE),"")</f>
        <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customsInfoCountryCode</v>
      </c>
      <c r="C12" s="50" t="str">
        <f ca="1">IFERROR(VLOOKUP($C$5&amp;$A12,'1R_logical_data-model-JUL2020'!$B$2:$L$318,8,FALSE),"")</f>
        <v>Country code</v>
      </c>
      <c r="D12" s="51">
        <f ca="1">IFERROR(VLOOKUP($C$5&amp;$A12,'1R_logical_data-model-JUL2020'!$B$2:$L$318,10,FALSE),"")</f>
        <v>0</v>
      </c>
      <c r="E12" s="52">
        <f ca="1">IFERROR(VLOOKUP($C$5&amp;$A12,'1R_logical_data-model-JUL2020'!$B$2:$L$318,11,FALSE),"")</f>
        <v>0</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customsInformation</v>
      </c>
      <c r="C13" s="50" t="str">
        <f ca="1">IFERROR(VLOOKUP($C$5&amp;$A13,'1R_logical_data-model-JUL2020'!$B$2:$L$318,8,FALSE),"")</f>
        <v>Information for customs submission</v>
      </c>
      <c r="D13" s="51">
        <f ca="1">IFERROR(VLOOKUP($C$5&amp;$A13,'1R_logical_data-model-JUL2020'!$B$2:$L$318,10,FALSE),"")</f>
        <v>0</v>
      </c>
      <c r="E13" s="52" t="str">
        <f ca="1">IFERROR(VLOOKUP($C$5&amp;$A13,'1R_logical_data-model-JUL2020'!$B$2:$L$318,11,FALSE),"")</f>
        <v/>
      </c>
      <c r="F13" s="52" t="str">
        <f ca="1">IFERROR(VLOOKUP($C$5&amp;$A13,'1R_logical_data-model-JUL2020'!$B$2:$L$318,9,FALSE),"")</f>
        <v>T</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customsInfoSubjectCode</v>
      </c>
      <c r="C14" s="50" t="str">
        <f ca="1">IFERROR(VLOOKUP($C$5&amp;$A14,'1R_logical_data-model-JUL2020'!$B$2:$L$318,8,FALSE),"")</f>
        <v>Customs subject code. Refer CXML Code List 1.19, e.g. IMP for import, EXP for export, AGT for Agent, ISS for The Regulated Agent Issuing the Security Status for a Consignment etc. 
 At least one of the three elements (Country Code, Information Identifier or Customs, Security and Regulatory Control Information Identifier) must be completed</v>
      </c>
      <c r="D14" s="51" t="str">
        <f ca="1">IFERROR(VLOOKUP($C$5&amp;$A14,'1R_logical_data-model-JUL2020'!$B$2:$L$318,10,FALSE),"")</f>
        <v/>
      </c>
      <c r="E14" s="52" t="str">
        <f ca="1">IFERROR(VLOOKUP($C$5&amp;$A14,'1R_logical_data-model-JUL2020'!$B$2:$L$318,11,FALSE),"")</f>
        <v/>
      </c>
      <c r="F14" s="52" t="str">
        <f ca="1">IFERROR(VLOOKUP($C$5&amp;$A14,'1R_logical_data-model-JUL2020'!$B$2:$L$318,9,FALSE),"")</f>
        <v>T</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customsNote</v>
      </c>
      <c r="C15" s="50" t="str">
        <f ca="1">IFERROR(VLOOKUP($C$5&amp;$A15,'1R_logical_data-model-JUL2020'!$B$2:$L$318,8,FALSE),"")</f>
        <v>Free text f or customs remarks</v>
      </c>
      <c r="D15" s="51">
        <f ca="1">IFERROR(VLOOKUP($C$5&amp;$A15,'1R_logical_data-model-JUL2020'!$B$2:$L$318,10,FALSE),"")</f>
        <v>0</v>
      </c>
      <c r="E15" s="52" t="str">
        <f ca="1">IFERROR(VLOOKUP($C$5&amp;$A15,'1R_logical_data-model-JUL2020'!$B$2:$L$318,11,FALSE),"")</f>
        <v/>
      </c>
      <c r="F15" s="52" t="str">
        <f ca="1">IFERROR(VLOOKUP($C$5&amp;$A15,'1R_logical_data-model-JUL2020'!$B$2:$L$318,9,FALSE),"")</f>
        <v>T</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77" priority="2">
      <formula>$B11=""</formula>
    </cfRule>
  </conditionalFormatting>
  <conditionalFormatting sqref="B12:G40">
    <cfRule type="expression" dxfId="76" priority="1">
      <formula>$B12=""</formula>
    </cfRule>
  </conditionalFormatting>
  <hyperlinks>
    <hyperlink ref="E5:E6" location="Display!A1" display="Back to Display" xr:uid="{68445CE1-4971-4717-8155-2416486A920E}"/>
    <hyperlink ref="E5:G6" location="'MOP vs Data Model'!A1" display="Back to &quot;MOP vs Data Model&quot; screen" xr:uid="{C2B1E43E-4D3E-450A-B531-7E6D39B1E01A}"/>
  </hyperlink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F12A9-4AD6-46C7-9F4A-F6727371A340}">
  <sheetPr codeName="Sheet28">
    <tabColor rgb="FF00B050"/>
  </sheetPr>
  <dimension ref="A5:G40"/>
  <sheetViews>
    <sheetView showGridLines="0" zoomScaleNormal="100" workbookViewId="0"/>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DangerousGoods</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classCode</v>
      </c>
      <c r="C11" s="50" t="str">
        <f ca="1">IFERROR(VLOOKUP($C$5&amp;$A11,'1R_logical_data-model-JUL2020'!$B$2:$L$318,8,FALSE),"")</f>
        <v>Dangerous goods class code of the pieces in the shipment</v>
      </c>
      <c r="D11" s="51">
        <f ca="1">IFERROR(VLOOKUP($C$5&amp;$A11,'1R_logical_data-model-JUL2020'!$B$2:$L$318,10,FALSE),"")</f>
        <v>0</v>
      </c>
      <c r="E11" s="52">
        <f ca="1">IFERROR(VLOOKUP($C$5&amp;$A11,'1R_logical_data-model-JUL2020'!$B$2:$L$318,11,FALSE),"")</f>
        <v>0</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netQuantity</v>
      </c>
      <c r="C12" s="50" t="str">
        <f ca="1">IFERROR(VLOOKUP($C$5&amp;$A12,'1R_logical_data-model-JUL2020'!$B$2:$L$318,8,FALSE),"")</f>
        <v>net quantity</v>
      </c>
      <c r="D12" s="51">
        <f ca="1">IFERROR(VLOOKUP($C$5&amp;$A12,'1R_logical_data-model-JUL2020'!$B$2:$L$318,10,FALSE),"")</f>
        <v>0</v>
      </c>
      <c r="E12" s="52">
        <f ca="1">IFERROR(VLOOKUP($C$5&amp;$A12,'1R_logical_data-model-JUL2020'!$B$2:$L$318,11,FALSE),"")</f>
        <v>0</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packingGroup</v>
      </c>
      <c r="C13" s="50" t="str">
        <f ca="1">IFERROR(VLOOKUP($C$5&amp;$A13,'1R_logical_data-model-JUL2020'!$B$2:$L$318,8,FALSE),"")</f>
        <v>Packing group</v>
      </c>
      <c r="D13" s="51">
        <f ca="1">IFERROR(VLOOKUP($C$5&amp;$A13,'1R_logical_data-model-JUL2020'!$B$2:$L$318,10,FALSE),"")</f>
        <v>0</v>
      </c>
      <c r="E13" s="52">
        <f ca="1">IFERROR(VLOOKUP($C$5&amp;$A13,'1R_logical_data-model-JUL2020'!$B$2:$L$318,11,FALSE),"")</f>
        <v>0</v>
      </c>
      <c r="F13" s="52" t="str">
        <f ca="1">IFERROR(VLOOKUP($C$5&amp;$A13,'1R_logical_data-model-JUL2020'!$B$2:$L$318,9,FALSE),"")</f>
        <v>T</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packingInstruction</v>
      </c>
      <c r="C14" s="50" t="str">
        <f ca="1">IFERROR(VLOOKUP($C$5&amp;$A14,'1R_logical_data-model-JUL2020'!$B$2:$L$318,8,FALSE),"")</f>
        <v>Packing instructions</v>
      </c>
      <c r="D14" s="51">
        <f ca="1">IFERROR(VLOOKUP($C$5&amp;$A14,'1R_logical_data-model-JUL2020'!$B$2:$L$318,10,FALSE),"")</f>
        <v>0</v>
      </c>
      <c r="E14" s="52">
        <f ca="1">IFERROR(VLOOKUP($C$5&amp;$A14,'1R_logical_data-model-JUL2020'!$B$2:$L$318,11,FALSE),"")</f>
        <v>0</v>
      </c>
      <c r="F14" s="52" t="str">
        <f ca="1">IFERROR(VLOOKUP($C$5&amp;$A14,'1R_logical_data-model-JUL2020'!$B$2:$L$318,9,FALSE),"")</f>
        <v>T</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quantityUnits</v>
      </c>
      <c r="C15" s="50" t="str">
        <f ca="1">IFERROR(VLOOKUP($C$5&amp;$A15,'1R_logical_data-model-JUL2020'!$B$2:$L$318,8,FALSE),"")</f>
        <v>Quantity units</v>
      </c>
      <c r="D15" s="51">
        <f ca="1">IFERROR(VLOOKUP($C$5&amp;$A15,'1R_logical_data-model-JUL2020'!$B$2:$L$318,10,FALSE),"")</f>
        <v>0</v>
      </c>
      <c r="E15" s="52">
        <f ca="1">IFERROR(VLOOKUP($C$5&amp;$A15,'1R_logical_data-model-JUL2020'!$B$2:$L$318,11,FALSE),"")</f>
        <v>0</v>
      </c>
      <c r="F15" s="52" t="str">
        <f ca="1">IFERROR(VLOOKUP($C$5&amp;$A15,'1R_logical_data-model-JUL2020'!$B$2:$L$318,9,FALSE),"")</f>
        <v>T</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uNNumber</v>
      </c>
      <c r="C16" s="50" t="str">
        <f ca="1">IFERROR(VLOOKUP($C$5&amp;$A16,'1R_logical_data-model-JUL2020'!$B$2:$L$318,8,FALSE),"")</f>
        <v>UN Number associated to the DG</v>
      </c>
      <c r="D16" s="51">
        <f ca="1">IFERROR(VLOOKUP($C$5&amp;$A16,'1R_logical_data-model-JUL2020'!$B$2:$L$318,10,FALSE),"")</f>
        <v>0</v>
      </c>
      <c r="E16" s="52">
        <f ca="1">IFERROR(VLOOKUP($C$5&amp;$A16,'1R_logical_data-model-JUL2020'!$B$2:$L$318,11,FALSE),"")</f>
        <v>0</v>
      </c>
      <c r="F16" s="52" t="str">
        <f ca="1">IFERROR(VLOOKUP($C$5&amp;$A16,'1R_logical_data-model-JUL2020'!$B$2:$L$318,9,FALSE),"")</f>
        <v>T</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75" priority="2">
      <formula>$B11=""</formula>
    </cfRule>
  </conditionalFormatting>
  <conditionalFormatting sqref="B12:G40">
    <cfRule type="expression" dxfId="74" priority="1">
      <formula>$B12=""</formula>
    </cfRule>
  </conditionalFormatting>
  <hyperlinks>
    <hyperlink ref="E5:E6" location="Display!A1" display="Back to Display" xr:uid="{FA56E967-8D3C-41DF-B476-6C757774D55F}"/>
    <hyperlink ref="E5:G6" location="'MOP vs Data Model'!A1" display="Back to &quot;MOP vs Data Model&quot; screen" xr:uid="{99F09833-3ABA-42EA-BE6D-51A7AF79F41D}"/>
  </hyperlinks>
  <pageMargins left="0.7" right="0.7" top="0.75" bottom="0.75" header="0.3" footer="0.3"/>
  <pageSetup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7BDAE-9FD1-43EA-AAEC-296A8E43538F}">
  <sheetPr codeName="Sheet29">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Insurance</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coveringParty</v>
      </c>
      <c r="C11" s="50" t="str">
        <f ca="1">IFERROR(VLOOKUP($C$5&amp;$A11,'1R_logical_data-model-JUL2020'!$B$2:$L$318,8,FALSE),"")</f>
        <v xml:space="preserve">Party covering the insurance </v>
      </c>
      <c r="D11" s="51">
        <f ca="1">IFERROR(VLOOKUP($C$5&amp;$A11,'1R_logical_data-model-JUL2020'!$B$2:$L$318,10,FALSE),"")</f>
        <v>0</v>
      </c>
      <c r="E11" s="52" t="str">
        <f ca="1">IFERROR(VLOOKUP($C$5&amp;$A11,'1R_logical_data-model-JUL2020'!$B$2:$L$318,11,FALSE),"")</f>
        <v/>
      </c>
      <c r="F11" s="52" t="str">
        <f ca="1">IFERROR(VLOOKUP($C$5&amp;$A11,'1R_logical_data-model-JUL2020'!$B$2:$L$318,9,FALSE),"")</f>
        <v>O</v>
      </c>
      <c r="G11" s="53" t="str">
        <f ca="1">IFERROR(HYPERLINK("#"&amp;VLOOKUP($C$5&amp;$A11,'1R_logical_data-model-JUL2020'!$B$2:$L$318,7,FALSE)&amp;"!A1",VLOOKUP($C$5&amp;$A11,'1R_logical_data-model-JUL2020'!$B$2:$L$318,7,FALSE)),"")</f>
        <v>Company</v>
      </c>
    </row>
    <row r="12" spans="1:7" s="42" customFormat="1" ht="54.95" customHeight="1" x14ac:dyDescent="0.2">
      <c r="A12" s="56">
        <v>2</v>
      </c>
      <c r="B12" s="54" t="str">
        <f ca="1">IFERROR(VLOOKUP($C$5&amp;$A12,'1R_logical_data-model-JUL2020'!$B$2:$L$318,6,FALSE),"")</f>
        <v>insuranceAmount</v>
      </c>
      <c r="C12" s="50" t="str">
        <f ca="1">IFERROR(VLOOKUP($C$5&amp;$A12,'1R_logical_data-model-JUL2020'!$B$2:$L$318,8,FALSE),"")</f>
        <v>Insured amount - amount covered by the insurance policy</v>
      </c>
      <c r="D12" s="51">
        <f ca="1">IFERROR(VLOOKUP($C$5&amp;$A12,'1R_logical_data-model-JUL2020'!$B$2:$L$318,10,FALSE),"")</f>
        <v>0</v>
      </c>
      <c r="E12" s="52" t="str">
        <f ca="1">IFERROR(VLOOKUP($C$5&amp;$A12,'1R_logical_data-model-JUL2020'!$B$2:$L$318,11,FALSE),"")</f>
        <v/>
      </c>
      <c r="F12" s="52" t="str">
        <f ca="1">IFERROR(VLOOKUP($C$5&amp;$A12,'1R_logical_data-model-JUL2020'!$B$2:$L$318,9,FALSE),"")</f>
        <v>O</v>
      </c>
      <c r="G12" s="53" t="str">
        <f ca="1">IFERROR(HYPERLINK("#"&amp;VLOOKUP($C$5&amp;$A12,'1R_logical_data-model-JUL2020'!$B$2:$L$318,7,FALSE)&amp;"!A1",VLOOKUP($C$5&amp;$A12,'1R_logical_data-model-JUL2020'!$B$2:$L$318,7,FALSE)),"")</f>
        <v>Value</v>
      </c>
    </row>
    <row r="13" spans="1:7" s="42" customFormat="1" ht="54.95" customHeight="1" x14ac:dyDescent="0.2">
      <c r="A13" s="56">
        <v>3</v>
      </c>
      <c r="B13" s="54" t="str">
        <f ca="1">IFERROR(VLOOKUP($C$5&amp;$A13,'1R_logical_data-model-JUL2020'!$B$2:$L$318,6,FALSE),"")</f>
        <v/>
      </c>
      <c r="C13" s="50" t="str">
        <f ca="1">IFERROR(VLOOKUP($C$5&amp;$A13,'1R_logical_data-model-JUL2020'!$B$2:$L$318,8,FALSE),"")</f>
        <v/>
      </c>
      <c r="D13" s="51" t="str">
        <f ca="1">IFERROR(VLOOKUP($C$5&amp;$A13,'1R_logical_data-model-JUL2020'!$B$2:$L$318,10,FALSE),"")</f>
        <v/>
      </c>
      <c r="E13" s="52" t="str">
        <f ca="1">IFERROR(VLOOKUP($C$5&amp;$A13,'1R_logical_data-model-JUL2020'!$B$2:$L$318,11,FALSE),"")</f>
        <v/>
      </c>
      <c r="F13" s="52" t="str">
        <f ca="1">IFERROR(VLOOKUP($C$5&amp;$A13,'1R_logical_data-model-JUL2020'!$B$2:$L$318,9,FALSE),"")</f>
        <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
      </c>
      <c r="C14" s="50" t="str">
        <f ca="1">IFERROR(VLOOKUP($C$5&amp;$A14,'1R_logical_data-model-JUL2020'!$B$2:$L$318,8,FALSE),"")</f>
        <v/>
      </c>
      <c r="D14" s="51" t="str">
        <f ca="1">IFERROR(VLOOKUP($C$5&amp;$A14,'1R_logical_data-model-JUL2020'!$B$2:$L$318,10,FALSE),"")</f>
        <v/>
      </c>
      <c r="E14" s="52" t="str">
        <f ca="1">IFERROR(VLOOKUP($C$5&amp;$A14,'1R_logical_data-model-JUL2020'!$B$2:$L$318,11,FALSE),"")</f>
        <v/>
      </c>
      <c r="F14" s="52" t="str">
        <f ca="1">IFERROR(VLOOKUP($C$5&amp;$A14,'1R_logical_data-model-JUL2020'!$B$2:$L$318,9,FALSE),"")</f>
        <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
      </c>
      <c r="C15" s="50" t="str">
        <f ca="1">IFERROR(VLOOKUP($C$5&amp;$A15,'1R_logical_data-model-JUL2020'!$B$2:$L$318,8,FALSE),"")</f>
        <v/>
      </c>
      <c r="D15" s="51" t="str">
        <f ca="1">IFERROR(VLOOKUP($C$5&amp;$A15,'1R_logical_data-model-JUL2020'!$B$2:$L$318,10,FALSE),"")</f>
        <v/>
      </c>
      <c r="E15" s="52" t="str">
        <f ca="1">IFERROR(VLOOKUP($C$5&amp;$A15,'1R_logical_data-model-JUL2020'!$B$2:$L$318,11,FALSE),"")</f>
        <v/>
      </c>
      <c r="F15" s="52" t="str">
        <f ca="1">IFERROR(VLOOKUP($C$5&amp;$A15,'1R_logical_data-model-JUL2020'!$B$2:$L$318,9,FALSE),"")</f>
        <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73" priority="2">
      <formula>$B11=""</formula>
    </cfRule>
  </conditionalFormatting>
  <conditionalFormatting sqref="B12:G40">
    <cfRule type="expression" dxfId="72" priority="1">
      <formula>$B12=""</formula>
    </cfRule>
  </conditionalFormatting>
  <hyperlinks>
    <hyperlink ref="E5:E6" location="Display!A1" display="Back to Display" xr:uid="{264391DB-DDAB-481A-B79A-E34ACCBCD8E4}"/>
    <hyperlink ref="E5:G6" location="'MOP vs Data Model'!A1" display="Back to &quot;MOP vs Data Model&quot; screen" xr:uid="{FCB3F980-86D3-408F-8096-584CBF7C61E0}"/>
  </hyperlinks>
  <pageMargins left="0.7" right="0.7" top="0.75" bottom="0.75" header="0.3" footer="0.3"/>
  <pageSetup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91ED-3AF8-4FE3-8CE1-E067CED1DE24}">
  <sheetPr codeName="Sheet30">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Item</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batchNumber</v>
      </c>
      <c r="C11" s="50" t="str">
        <f ca="1">IFERROR(VLOOKUP($C$5&amp;$A11,'1R_logical_data-model-JUL2020'!$B$2:$L$318,8,FALSE),"")</f>
        <v>Production batch number / reference</v>
      </c>
      <c r="D11" s="51" t="str">
        <f ca="1">IFERROR(VLOOKUP($C$5&amp;$A11,'1R_logical_data-model-JUL2020'!$B$2:$L$318,10,FALSE),"")</f>
        <v/>
      </c>
      <c r="E11" s="52" t="str">
        <f ca="1">IFERROR(VLOOKUP($C$5&amp;$A11,'1R_logical_data-model-JUL2020'!$B$2:$L$318,11,FALSE),"")</f>
        <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dimensions</v>
      </c>
      <c r="C12" s="50" t="str">
        <f ca="1">IFERROR(VLOOKUP($C$5&amp;$A12,'1R_logical_data-model-JUL2020'!$B$2:$L$318,8,FALSE),"")</f>
        <v>Dimensions of the item</v>
      </c>
      <c r="D12" s="51">
        <f ca="1">IFERROR(VLOOKUP($C$5&amp;$A12,'1R_logical_data-model-JUL2020'!$B$2:$L$318,10,FALSE),"")</f>
        <v>0</v>
      </c>
      <c r="E12" s="52">
        <f ca="1">IFERROR(VLOOKUP($C$5&amp;$A12,'1R_logical_data-model-JUL2020'!$B$2:$L$318,11,FALSE),"")</f>
        <v>0</v>
      </c>
      <c r="F12" s="52" t="str">
        <f ca="1">IFERROR(VLOOKUP($C$5&amp;$A12,'1R_logical_data-model-JUL2020'!$B$2:$L$318,9,FALSE),"")</f>
        <v>O</v>
      </c>
      <c r="G12" s="53" t="str">
        <f ca="1">IFERROR(HYPERLINK("#"&amp;VLOOKUP($C$5&amp;$A12,'1R_logical_data-model-JUL2020'!$B$2:$L$318,7,FALSE)&amp;"!A1",VLOOKUP($C$5&amp;$A12,'1R_logical_data-model-JUL2020'!$B$2:$L$318,7,FALSE)),"")</f>
        <v>Dimensions</v>
      </c>
    </row>
    <row r="13" spans="1:7" s="42" customFormat="1" ht="54.95" customHeight="1" x14ac:dyDescent="0.2">
      <c r="A13" s="56">
        <v>3</v>
      </c>
      <c r="B13" s="54" t="str">
        <f ca="1">IFERROR(VLOOKUP($C$5&amp;$A13,'1R_logical_data-model-JUL2020'!$B$2:$L$318,6,FALSE),"")</f>
        <v>event</v>
      </c>
      <c r="C13" s="50" t="str">
        <f ca="1">IFERROR(VLOOKUP($C$5&amp;$A13,'1R_logical_data-model-JUL2020'!$B$2:$L$318,8,FALSE),"")</f>
        <v>Event details e.g. DEP, ARR, FOH, RCS, security screening, etc</v>
      </c>
      <c r="D13" s="51">
        <f ca="1">IFERROR(VLOOKUP($C$5&amp;$A13,'1R_logical_data-model-JUL2020'!$B$2:$L$318,10,FALSE),"")</f>
        <v>0</v>
      </c>
      <c r="E13" s="52" t="str">
        <f ca="1">IFERROR(VLOOKUP($C$5&amp;$A13,'1R_logical_data-model-JUL2020'!$B$2:$L$318,11,FALSE),"")</f>
        <v>n</v>
      </c>
      <c r="F13" s="52" t="str">
        <f ca="1">IFERROR(VLOOKUP($C$5&amp;$A13,'1R_logical_data-model-JUL2020'!$B$2:$L$318,9,FALSE),"")</f>
        <v>O</v>
      </c>
      <c r="G13" s="53" t="str">
        <f ca="1">IFERROR(HYPERLINK("#"&amp;VLOOKUP($C$5&amp;$A13,'1R_logical_data-model-JUL2020'!$B$2:$L$318,7,FALSE)&amp;"!A1",VLOOKUP($C$5&amp;$A13,'1R_logical_data-model-JUL2020'!$B$2:$L$318,7,FALSE)),"")</f>
        <v>Event</v>
      </c>
    </row>
    <row r="14" spans="1:7" s="42" customFormat="1" ht="54.95" customHeight="1" x14ac:dyDescent="0.2">
      <c r="A14" s="56">
        <v>4</v>
      </c>
      <c r="B14" s="54" t="str">
        <f ca="1">IFERROR(VLOOKUP($C$5&amp;$A14,'1R_logical_data-model-JUL2020'!$B$2:$L$318,6,FALSE),"")</f>
        <v>isInPiece</v>
      </c>
      <c r="C14" s="50" t="str">
        <f ca="1">IFERROR(VLOOKUP($C$5&amp;$A14,'1R_logical_data-model-JUL2020'!$B$2:$L$318,8,FALSE),"")</f>
        <v>URI of the PIECE that contains the Item</v>
      </c>
      <c r="D14" s="51">
        <f ca="1">IFERROR(VLOOKUP($C$5&amp;$A14,'1R_logical_data-model-JUL2020'!$B$2:$L$318,10,FALSE),"")</f>
        <v>0</v>
      </c>
      <c r="E14" s="52">
        <f ca="1">IFERROR(VLOOKUP($C$5&amp;$A14,'1R_logical_data-model-JUL2020'!$B$2:$L$318,11,FALSE),"")</f>
        <v>0</v>
      </c>
      <c r="F14" s="52" t="str">
        <f ca="1">IFERROR(VLOOKUP($C$5&amp;$A14,'1R_logical_data-model-JUL2020'!$B$2:$L$318,9,FALSE),"")</f>
        <v>O</v>
      </c>
      <c r="G14" s="53" t="str">
        <f ca="1">IFERROR(HYPERLINK("#"&amp;VLOOKUP($C$5&amp;$A14,'1R_logical_data-model-JUL2020'!$B$2:$L$318,7,FALSE)&amp;"!A1",VLOOKUP($C$5&amp;$A14,'1R_logical_data-model-JUL2020'!$B$2:$L$318,7,FALSE)),"")</f>
        <v>Piece</v>
      </c>
    </row>
    <row r="15" spans="1:7" s="42" customFormat="1" ht="54.95" customHeight="1" x14ac:dyDescent="0.2">
      <c r="A15" s="56">
        <v>5</v>
      </c>
      <c r="B15" s="54" t="str">
        <f ca="1">IFERROR(VLOOKUP($C$5&amp;$A15,'1R_logical_data-model-JUL2020'!$B$2:$L$318,6,FALSE),"")</f>
        <v>lotNumber</v>
      </c>
      <c r="C15" s="50" t="str">
        <f ca="1">IFERROR(VLOOKUP($C$5&amp;$A15,'1R_logical_data-model-JUL2020'!$B$2:$L$318,8,FALSE),"")</f>
        <v>Production lot number / reference</v>
      </c>
      <c r="D15" s="51" t="str">
        <f ca="1">IFERROR(VLOOKUP($C$5&amp;$A15,'1R_logical_data-model-JUL2020'!$B$2:$L$318,10,FALSE),"")</f>
        <v/>
      </c>
      <c r="E15" s="52" t="str">
        <f ca="1">IFERROR(VLOOKUP($C$5&amp;$A15,'1R_logical_data-model-JUL2020'!$B$2:$L$318,11,FALSE),"")</f>
        <v/>
      </c>
      <c r="F15" s="52" t="str">
        <f ca="1">IFERROR(VLOOKUP($C$5&amp;$A15,'1R_logical_data-model-JUL2020'!$B$2:$L$318,9,FALSE),"")</f>
        <v>T</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otherIdentifier</v>
      </c>
      <c r="C16" s="50" t="str">
        <f ca="1">IFERROR(VLOOKUP($C$5&amp;$A16,'1R_logical_data-model-JUL2020'!$B$2:$L$318,8,FALSE),"")</f>
        <v>Other identifier details</v>
      </c>
      <c r="D16" s="51" t="str">
        <f ca="1">IFERROR(VLOOKUP($C$5&amp;$A16,'1R_logical_data-model-JUL2020'!$B$2:$L$318,10,FALSE),"")</f>
        <v/>
      </c>
      <c r="E16" s="52" t="str">
        <f ca="1">IFERROR(VLOOKUP($C$5&amp;$A16,'1R_logical_data-model-JUL2020'!$B$2:$L$318,11,FALSE),"")</f>
        <v>n</v>
      </c>
      <c r="F16" s="52" t="str">
        <f ca="1">IFERROR(VLOOKUP($C$5&amp;$A16,'1R_logical_data-model-JUL2020'!$B$2:$L$318,9,FALSE),"")</f>
        <v>O</v>
      </c>
      <c r="G16" s="53" t="str">
        <f ca="1">IFERROR(HYPERLINK("#"&amp;VLOOKUP($C$5&amp;$A16,'1R_logical_data-model-JUL2020'!$B$2:$L$318,7,FALSE)&amp;"!A1",VLOOKUP($C$5&amp;$A16,'1R_logical_data-model-JUL2020'!$B$2:$L$318,7,FALSE)),"")</f>
        <v>OtherIdentifier</v>
      </c>
    </row>
    <row r="17" spans="1:7" s="42" customFormat="1" ht="54.95" customHeight="1" x14ac:dyDescent="0.2">
      <c r="A17" s="56">
        <v>7</v>
      </c>
      <c r="B17" s="54" t="str">
        <f ca="1">IFERROR(VLOOKUP($C$5&amp;$A17,'1R_logical_data-model-JUL2020'!$B$2:$L$318,6,FALSE),"")</f>
        <v>product</v>
      </c>
      <c r="C17" s="50" t="str">
        <f ca="1">IFERROR(VLOOKUP($C$5&amp;$A17,'1R_logical_data-model-JUL2020'!$B$2:$L$318,8,FALSE),"")</f>
        <v xml:space="preserve">URI of the Product </v>
      </c>
      <c r="D17" s="51" t="str">
        <f ca="1">IFERROR(VLOOKUP($C$5&amp;$A17,'1R_logical_data-model-JUL2020'!$B$2:$L$318,10,FALSE),"")</f>
        <v>M</v>
      </c>
      <c r="E17" s="52">
        <f ca="1">IFERROR(VLOOKUP($C$5&amp;$A17,'1R_logical_data-model-JUL2020'!$B$2:$L$318,11,FALSE),"")</f>
        <v>0</v>
      </c>
      <c r="F17" s="52" t="str">
        <f ca="1">IFERROR(VLOOKUP($C$5&amp;$A17,'1R_logical_data-model-JUL2020'!$B$2:$L$318,9,FALSE),"")</f>
        <v>O</v>
      </c>
      <c r="G17" s="53" t="str">
        <f ca="1">IFERROR(HYPERLINK("#"&amp;VLOOKUP($C$5&amp;$A17,'1R_logical_data-model-JUL2020'!$B$2:$L$318,7,FALSE)&amp;"!A1",VLOOKUP($C$5&amp;$A17,'1R_logical_data-model-JUL2020'!$B$2:$L$318,7,FALSE)),"")</f>
        <v>Product</v>
      </c>
    </row>
    <row r="18" spans="1:7" s="42" customFormat="1" ht="54.95" customHeight="1" x14ac:dyDescent="0.2">
      <c r="A18" s="56">
        <v>8</v>
      </c>
      <c r="B18" s="54" t="str">
        <f ca="1">IFERROR(VLOOKUP($C$5&amp;$A18,'1R_logical_data-model-JUL2020'!$B$2:$L$318,6,FALSE),"")</f>
        <v>productExpiryDate</v>
      </c>
      <c r="C18" s="50" t="str">
        <f ca="1">IFERROR(VLOOKUP($C$5&amp;$A18,'1R_logical_data-model-JUL2020'!$B$2:$L$318,8,FALSE),"")</f>
        <v>Product expiry date - e.g. for perishables goods or goods with programmed obsolescence</v>
      </c>
      <c r="D18" s="51" t="str">
        <f ca="1">IFERROR(VLOOKUP($C$5&amp;$A18,'1R_logical_data-model-JUL2020'!$B$2:$L$318,10,FALSE),"")</f>
        <v/>
      </c>
      <c r="E18" s="52" t="str">
        <f ca="1">IFERROR(VLOOKUP($C$5&amp;$A18,'1R_logical_data-model-JUL2020'!$B$2:$L$318,11,FALSE),"")</f>
        <v/>
      </c>
      <c r="F18" s="52" t="str">
        <f ca="1">IFERROR(VLOOKUP($C$5&amp;$A18,'1R_logical_data-model-JUL2020'!$B$2:$L$318,9,FALSE),"")</f>
        <v>D</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productionCountry</v>
      </c>
      <c r="C19" s="50" t="str">
        <f ca="1">IFERROR(VLOOKUP($C$5&amp;$A19,'1R_logical_data-model-JUL2020'!$B$2:$L$318,8,FALSE),"")</f>
        <v>Production country details</v>
      </c>
      <c r="D19" s="51">
        <f ca="1">IFERROR(VLOOKUP($C$5&amp;$A19,'1R_logical_data-model-JUL2020'!$B$2:$L$318,10,FALSE),"")</f>
        <v>0</v>
      </c>
      <c r="E19" s="52">
        <f ca="1">IFERROR(VLOOKUP($C$5&amp;$A19,'1R_logical_data-model-JUL2020'!$B$2:$L$318,11,FALSE),"")</f>
        <v>0</v>
      </c>
      <c r="F19" s="52" t="str">
        <f ca="1">IFERROR(VLOOKUP($C$5&amp;$A19,'1R_logical_data-model-JUL2020'!$B$2:$L$318,9,FALSE),"")</f>
        <v>O</v>
      </c>
      <c r="G19" s="53" t="str">
        <f ca="1">IFERROR(HYPERLINK("#"&amp;VLOOKUP($C$5&amp;$A19,'1R_logical_data-model-JUL2020'!$B$2:$L$318,7,FALSE)&amp;"!A1",VLOOKUP($C$5&amp;$A19,'1R_logical_data-model-JUL2020'!$B$2:$L$318,7,FALSE)),"")</f>
        <v>Country</v>
      </c>
    </row>
    <row r="20" spans="1:7" s="42" customFormat="1" ht="54.95" customHeight="1" x14ac:dyDescent="0.2">
      <c r="A20" s="56">
        <v>10</v>
      </c>
      <c r="B20" s="54" t="str">
        <f ca="1">IFERROR(VLOOKUP($C$5&amp;$A20,'1R_logical_data-model-JUL2020'!$B$2:$L$318,6,FALSE),"")</f>
        <v>productionDate</v>
      </c>
      <c r="C20" s="50" t="str">
        <f ca="1">IFERROR(VLOOKUP($C$5&amp;$A20,'1R_logical_data-model-JUL2020'!$B$2:$L$318,8,FALSE),"")</f>
        <v>Production date</v>
      </c>
      <c r="D20" s="51" t="str">
        <f ca="1">IFERROR(VLOOKUP($C$5&amp;$A20,'1R_logical_data-model-JUL2020'!$B$2:$L$318,10,FALSE),"")</f>
        <v/>
      </c>
      <c r="E20" s="52" t="str">
        <f ca="1">IFERROR(VLOOKUP($C$5&amp;$A20,'1R_logical_data-model-JUL2020'!$B$2:$L$318,11,FALSE),"")</f>
        <v/>
      </c>
      <c r="F20" s="52" t="str">
        <f ca="1">IFERROR(VLOOKUP($C$5&amp;$A20,'1R_logical_data-model-JUL2020'!$B$2:$L$318,9,FALSE),"")</f>
        <v>D</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quantityForUnitPrice</v>
      </c>
      <c r="C21" s="50" t="str">
        <f ca="1">IFERROR(VLOOKUP($C$5&amp;$A21,'1R_logical_data-model-JUL2020'!$B$2:$L$318,8,FALSE),"")</f>
        <v>Product quantity for unit price - e.g. 12 (eggs for one USD 1)</v>
      </c>
      <c r="D21" s="51">
        <f ca="1">IFERROR(VLOOKUP($C$5&amp;$A21,'1R_logical_data-model-JUL2020'!$B$2:$L$318,10,FALSE),"")</f>
        <v>0</v>
      </c>
      <c r="E21" s="52">
        <f ca="1">IFERROR(VLOOKUP($C$5&amp;$A21,'1R_logical_data-model-JUL2020'!$B$2:$L$318,11,FALSE),"")</f>
        <v>0</v>
      </c>
      <c r="F21" s="52" t="str">
        <f ca="1">IFERROR(VLOOKUP($C$5&amp;$A21,'1R_logical_data-model-JUL2020'!$B$2:$L$318,9,FALSE),"")</f>
        <v>N</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targetCountry</v>
      </c>
      <c r="C22" s="50" t="str">
        <f ca="1">IFERROR(VLOOKUP($C$5&amp;$A22,'1R_logical_data-model-JUL2020'!$B$2:$L$318,8,FALSE),"")</f>
        <v>Item target country</v>
      </c>
      <c r="D22" s="51">
        <f ca="1">IFERROR(VLOOKUP($C$5&amp;$A22,'1R_logical_data-model-JUL2020'!$B$2:$L$318,10,FALSE),"")</f>
        <v>0</v>
      </c>
      <c r="E22" s="52">
        <f ca="1">IFERROR(VLOOKUP($C$5&amp;$A22,'1R_logical_data-model-JUL2020'!$B$2:$L$318,11,FALSE),"")</f>
        <v>0</v>
      </c>
      <c r="F22" s="52" t="str">
        <f ca="1">IFERROR(VLOOKUP($C$5&amp;$A22,'1R_logical_data-model-JUL2020'!$B$2:$L$318,9,FALSE),"")</f>
        <v>O</v>
      </c>
      <c r="G22" s="53" t="str">
        <f ca="1">IFERROR(HYPERLINK("#"&amp;VLOOKUP($C$5&amp;$A22,'1R_logical_data-model-JUL2020'!$B$2:$L$318,7,FALSE)&amp;"!A1",VLOOKUP($C$5&amp;$A22,'1R_logical_data-model-JUL2020'!$B$2:$L$318,7,FALSE)),"")</f>
        <v>Country</v>
      </c>
    </row>
    <row r="23" spans="1:7" s="42" customFormat="1" ht="54.95" customHeight="1" x14ac:dyDescent="0.2">
      <c r="A23" s="56">
        <v>13</v>
      </c>
      <c r="B23" s="54" t="str">
        <f ca="1">IFERROR(VLOOKUP($C$5&amp;$A23,'1R_logical_data-model-JUL2020'!$B$2:$L$318,6,FALSE),"")</f>
        <v>unitPrice</v>
      </c>
      <c r="C23" s="50" t="str">
        <f ca="1">IFERROR(VLOOKUP($C$5&amp;$A23,'1R_logical_data-model-JUL2020'!$B$2:$L$318,8,FALSE),"")</f>
        <v>Product price per unit in the base currency</v>
      </c>
      <c r="D23" s="51">
        <f ca="1">IFERROR(VLOOKUP($C$5&amp;$A23,'1R_logical_data-model-JUL2020'!$B$2:$L$318,10,FALSE),"")</f>
        <v>0</v>
      </c>
      <c r="E23" s="52">
        <f ca="1">IFERROR(VLOOKUP($C$5&amp;$A23,'1R_logical_data-model-JUL2020'!$B$2:$L$318,11,FALSE),"")</f>
        <v>0</v>
      </c>
      <c r="F23" s="52" t="str">
        <f ca="1">IFERROR(VLOOKUP($C$5&amp;$A23,'1R_logical_data-model-JUL2020'!$B$2:$L$318,9,FALSE),"")</f>
        <v>O</v>
      </c>
      <c r="G23" s="53" t="str">
        <f ca="1">IFERROR(HYPERLINK("#"&amp;VLOOKUP($C$5&amp;$A23,'1R_logical_data-model-JUL2020'!$B$2:$L$318,7,FALSE)&amp;"!A1",VLOOKUP($C$5&amp;$A23,'1R_logical_data-model-JUL2020'!$B$2:$L$318,7,FALSE)),"")</f>
        <v>Value</v>
      </c>
    </row>
    <row r="24" spans="1:7" s="42" customFormat="1" ht="54.95" customHeight="1" x14ac:dyDescent="0.2">
      <c r="A24" s="56">
        <v>14</v>
      </c>
      <c r="B24" s="54" t="str">
        <f ca="1">IFERROR(VLOOKUP($C$5&amp;$A24,'1R_logical_data-model-JUL2020'!$B$2:$L$318,6,FALSE),"")</f>
        <v>weight</v>
      </c>
      <c r="C24" s="50" t="str">
        <f ca="1">IFERROR(VLOOKUP($C$5&amp;$A24,'1R_logical_data-model-JUL2020'!$B$2:$L$318,8,FALSE),"")</f>
        <v>Weight of the item</v>
      </c>
      <c r="D24" s="51">
        <f ca="1">IFERROR(VLOOKUP($C$5&amp;$A24,'1R_logical_data-model-JUL2020'!$B$2:$L$318,10,FALSE),"")</f>
        <v>0</v>
      </c>
      <c r="E24" s="52">
        <f ca="1">IFERROR(VLOOKUP($C$5&amp;$A24,'1R_logical_data-model-JUL2020'!$B$2:$L$318,11,FALSE),"")</f>
        <v>0</v>
      </c>
      <c r="F24" s="52" t="str">
        <f ca="1">IFERROR(VLOOKUP($C$5&amp;$A24,'1R_logical_data-model-JUL2020'!$B$2:$L$318,9,FALSE),"")</f>
        <v>O</v>
      </c>
      <c r="G24" s="53" t="str">
        <f ca="1">IFERROR(HYPERLINK("#"&amp;VLOOKUP($C$5&amp;$A24,'1R_logical_data-model-JUL2020'!$B$2:$L$318,7,FALSE)&amp;"!A1",VLOOKUP($C$5&amp;$A24,'1R_logical_data-model-JUL2020'!$B$2:$L$318,7,FALSE)),"")</f>
        <v>Value</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71" priority="2">
      <formula>$B11=""</formula>
    </cfRule>
  </conditionalFormatting>
  <conditionalFormatting sqref="B12:G40">
    <cfRule type="expression" dxfId="70" priority="1">
      <formula>$B12=""</formula>
    </cfRule>
  </conditionalFormatting>
  <hyperlinks>
    <hyperlink ref="E5:E6" location="Display!A1" display="Back to Display" xr:uid="{6FA2F168-5599-4763-84AB-E277ACA0B09A}"/>
    <hyperlink ref="E5:G6" location="'MOP vs Data Model'!A1" display="Back to &quot;MOP vs Data Model&quot; screen" xr:uid="{FA95B1B6-3C04-4EE1-BA37-A6041B95BF8A}"/>
  </hyperlinks>
  <pageMargins left="0.7" right="0.7" top="0.75" bottom="0.75" header="0.3" footer="0.3"/>
  <pageSetup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ED143-45D6-49D7-88CD-B55B2ECB30D5}">
  <sheetPr codeName="Sheet31">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PackagingType</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code</v>
      </c>
      <c r="C11" s="50" t="str">
        <f ca="1">IFERROR(VLOOKUP($C$5&amp;$A11,'1R_logical_data-model-JUL2020'!$B$2:$L$318,8,FALSE),"")</f>
        <v>Packaging type identifier as per UNECE Rec 21 Annex V and VI e.g. 1A - Drum, steel - Packaging material code</v>
      </c>
      <c r="D11" s="51">
        <f ca="1">IFERROR(VLOOKUP($C$5&amp;$A11,'1R_logical_data-model-JUL2020'!$B$2:$L$318,10,FALSE),"")</f>
        <v>0</v>
      </c>
      <c r="E11" s="52" t="str">
        <f ca="1">IFERROR(VLOOKUP($C$5&amp;$A11,'1R_logical_data-model-JUL2020'!$B$2:$L$318,11,FALSE),"")</f>
        <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description</v>
      </c>
      <c r="C12" s="50" t="str">
        <f ca="1">IFERROR(VLOOKUP($C$5&amp;$A12,'1R_logical_data-model-JUL2020'!$B$2:$L$318,8,FALSE),"")</f>
        <v xml:space="preserve">If no Code provided, packaging type description </v>
      </c>
      <c r="D12" s="51">
        <f ca="1">IFERROR(VLOOKUP($C$5&amp;$A12,'1R_logical_data-model-JUL2020'!$B$2:$L$318,10,FALSE),"")</f>
        <v>0</v>
      </c>
      <c r="E12" s="52" t="str">
        <f ca="1">IFERROR(VLOOKUP($C$5&amp;$A12,'1R_logical_data-model-JUL2020'!$B$2:$L$318,11,FALSE),"")</f>
        <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
      </c>
      <c r="C13" s="50" t="str">
        <f ca="1">IFERROR(VLOOKUP($C$5&amp;$A13,'1R_logical_data-model-JUL2020'!$B$2:$L$318,8,FALSE),"")</f>
        <v/>
      </c>
      <c r="D13" s="51" t="str">
        <f ca="1">IFERROR(VLOOKUP($C$5&amp;$A13,'1R_logical_data-model-JUL2020'!$B$2:$L$318,10,FALSE),"")</f>
        <v/>
      </c>
      <c r="E13" s="52" t="str">
        <f ca="1">IFERROR(VLOOKUP($C$5&amp;$A13,'1R_logical_data-model-JUL2020'!$B$2:$L$318,11,FALSE),"")</f>
        <v/>
      </c>
      <c r="F13" s="52" t="str">
        <f ca="1">IFERROR(VLOOKUP($C$5&amp;$A13,'1R_logical_data-model-JUL2020'!$B$2:$L$318,9,FALSE),"")</f>
        <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
      </c>
      <c r="C14" s="50" t="str">
        <f ca="1">IFERROR(VLOOKUP($C$5&amp;$A14,'1R_logical_data-model-JUL2020'!$B$2:$L$318,8,FALSE),"")</f>
        <v/>
      </c>
      <c r="D14" s="51" t="str">
        <f ca="1">IFERROR(VLOOKUP($C$5&amp;$A14,'1R_logical_data-model-JUL2020'!$B$2:$L$318,10,FALSE),"")</f>
        <v/>
      </c>
      <c r="E14" s="52" t="str">
        <f ca="1">IFERROR(VLOOKUP($C$5&amp;$A14,'1R_logical_data-model-JUL2020'!$B$2:$L$318,11,FALSE),"")</f>
        <v/>
      </c>
      <c r="F14" s="52" t="str">
        <f ca="1">IFERROR(VLOOKUP($C$5&amp;$A14,'1R_logical_data-model-JUL2020'!$B$2:$L$318,9,FALSE),"")</f>
        <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
      </c>
      <c r="C15" s="50" t="str">
        <f ca="1">IFERROR(VLOOKUP($C$5&amp;$A15,'1R_logical_data-model-JUL2020'!$B$2:$L$318,8,FALSE),"")</f>
        <v/>
      </c>
      <c r="D15" s="51" t="str">
        <f ca="1">IFERROR(VLOOKUP($C$5&amp;$A15,'1R_logical_data-model-JUL2020'!$B$2:$L$318,10,FALSE),"")</f>
        <v/>
      </c>
      <c r="E15" s="52" t="str">
        <f ca="1">IFERROR(VLOOKUP($C$5&amp;$A15,'1R_logical_data-model-JUL2020'!$B$2:$L$318,11,FALSE),"")</f>
        <v/>
      </c>
      <c r="F15" s="52" t="str">
        <f ca="1">IFERROR(VLOOKUP($C$5&amp;$A15,'1R_logical_data-model-JUL2020'!$B$2:$L$318,9,FALSE),"")</f>
        <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69" priority="2">
      <formula>$B11=""</formula>
    </cfRule>
  </conditionalFormatting>
  <conditionalFormatting sqref="B12:G40">
    <cfRule type="expression" dxfId="68" priority="1">
      <formula>$B12=""</formula>
    </cfRule>
  </conditionalFormatting>
  <hyperlinks>
    <hyperlink ref="E5:E6" location="Display!A1" display="Back to Display" xr:uid="{4E689939-FB12-41DE-A4EC-6DB40DF19466}"/>
    <hyperlink ref="E5:G6" location="'MOP vs Data Model'!A1" display="Back to &quot;MOP vs Data Model&quot; screen" xr:uid="{92D1FC08-AFE0-4E62-A2F5-06DBC3F47620}"/>
  </hyperlinks>
  <pageMargins left="0.7" right="0.7" top="0.75" bottom="0.75" header="0.3" footer="0.3"/>
  <pageSetup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3D57C-76A1-483A-B6F6-CBD643EA1745}">
  <sheetPr codeName="Sheet32">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Piece</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additionalSecurityInfo</v>
      </c>
      <c r="C11" s="50" t="str">
        <f ca="1">IFERROR(VLOOKUP($C$5&amp;$A11,'1R_logical_data-model-JUL2020'!$B$2:$L$318,8,FALSE),"")</f>
        <v xml:space="preserve">Ad hoc security statement required by state regulators </v>
      </c>
      <c r="D11" s="51">
        <f ca="1">IFERROR(VLOOKUP($C$5&amp;$A11,'1R_logical_data-model-JUL2020'!$B$2:$L$318,10,FALSE),"")</f>
        <v>0</v>
      </c>
      <c r="E11" s="52" t="str">
        <f ca="1">IFERROR(VLOOKUP($C$5&amp;$A11,'1R_logical_data-model-JUL2020'!$B$2:$L$318,11,FALSE),"")</f>
        <v>n</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coload</v>
      </c>
      <c r="C12" s="50" t="str">
        <f ca="1">IFERROR(VLOOKUP($C$5&amp;$A12,'1R_logical_data-model-JUL2020'!$B$2:$L$318,8,FALSE),"")</f>
        <v>Coload indicator for the pieces (boolean)</v>
      </c>
      <c r="D12" s="51">
        <f ca="1">IFERROR(VLOOKUP($C$5&amp;$A12,'1R_logical_data-model-JUL2020'!$B$2:$L$318,10,FALSE),"")</f>
        <v>0</v>
      </c>
      <c r="E12" s="52">
        <f ca="1">IFERROR(VLOOKUP($C$5&amp;$A12,'1R_logical_data-model-JUL2020'!$B$2:$L$318,11,FALSE),"")</f>
        <v>0</v>
      </c>
      <c r="F12" s="52" t="str">
        <f ca="1">IFERROR(VLOOKUP($C$5&amp;$A12,'1R_logical_data-model-JUL2020'!$B$2:$L$318,9,FALSE),"")</f>
        <v>B</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containedPiece</v>
      </c>
      <c r="C13" s="50" t="str">
        <f ca="1">IFERROR(VLOOKUP($C$5&amp;$A13,'1R_logical_data-model-JUL2020'!$B$2:$L$318,8,FALSE),"")</f>
        <v>Details of contained piece(s)</v>
      </c>
      <c r="D13" s="51" t="str">
        <f ca="1">IFERROR(VLOOKUP($C$5&amp;$A13,'1R_logical_data-model-JUL2020'!$B$2:$L$318,10,FALSE),"")</f>
        <v/>
      </c>
      <c r="E13" s="52" t="str">
        <f ca="1">IFERROR(VLOOKUP($C$5&amp;$A13,'1R_logical_data-model-JUL2020'!$B$2:$L$318,11,FALSE),"")</f>
        <v>n</v>
      </c>
      <c r="F13" s="52" t="str">
        <f ca="1">IFERROR(VLOOKUP($C$5&amp;$A13,'1R_logical_data-model-JUL2020'!$B$2:$L$318,9,FALSE),"")</f>
        <v>O</v>
      </c>
      <c r="G13" s="53" t="str">
        <f ca="1">IFERROR(HYPERLINK("#"&amp;VLOOKUP($C$5&amp;$A13,'1R_logical_data-model-JUL2020'!$B$2:$L$318,7,FALSE)&amp;"!A1",VLOOKUP($C$5&amp;$A13,'1R_logical_data-model-JUL2020'!$B$2:$L$318,7,FALSE)),"")</f>
        <v>Piece</v>
      </c>
    </row>
    <row r="14" spans="1:7" s="42" customFormat="1" ht="54.95" customHeight="1" x14ac:dyDescent="0.2">
      <c r="A14" s="56">
        <v>4</v>
      </c>
      <c r="B14" s="54" t="str">
        <f ca="1">IFERROR(VLOOKUP($C$5&amp;$A14,'1R_logical_data-model-JUL2020'!$B$2:$L$318,6,FALSE),"")</f>
        <v>customsInfo</v>
      </c>
      <c r="C14" s="50" t="str">
        <f ca="1">IFERROR(VLOOKUP($C$5&amp;$A14,'1R_logical_data-model-JUL2020'!$B$2:$L$318,8,FALSE),"")</f>
        <v xml:space="preserve">Customs details  </v>
      </c>
      <c r="D14" s="51">
        <f ca="1">IFERROR(VLOOKUP($C$5&amp;$A14,'1R_logical_data-model-JUL2020'!$B$2:$L$318,10,FALSE),"")</f>
        <v>0</v>
      </c>
      <c r="E14" s="52" t="str">
        <f ca="1">IFERROR(VLOOKUP($C$5&amp;$A14,'1R_logical_data-model-JUL2020'!$B$2:$L$318,11,FALSE),"")</f>
        <v>n</v>
      </c>
      <c r="F14" s="52" t="str">
        <f ca="1">IFERROR(VLOOKUP($C$5&amp;$A14,'1R_logical_data-model-JUL2020'!$B$2:$L$318,9,FALSE),"")</f>
        <v>O</v>
      </c>
      <c r="G14" s="53" t="str">
        <f ca="1">IFERROR(HYPERLINK("#"&amp;VLOOKUP($C$5&amp;$A14,'1R_logical_data-model-JUL2020'!$B$2:$L$318,7,FALSE)&amp;"!A1",VLOOKUP($C$5&amp;$A14,'1R_logical_data-model-JUL2020'!$B$2:$L$318,7,FALSE)),"")</f>
        <v>CustomsInfo</v>
      </c>
    </row>
    <row r="15" spans="1:7" s="42" customFormat="1" ht="54.95" customHeight="1" x14ac:dyDescent="0.2">
      <c r="A15" s="56">
        <v>5</v>
      </c>
      <c r="B15" s="54" t="str">
        <f ca="1">IFERROR(VLOOKUP($C$5&amp;$A15,'1R_logical_data-model-JUL2020'!$B$2:$L$318,6,FALSE),"")</f>
        <v>dimensions</v>
      </c>
      <c r="C15" s="50" t="str">
        <f ca="1">IFERROR(VLOOKUP($C$5&amp;$A15,'1R_logical_data-model-JUL2020'!$B$2:$L$318,8,FALSE),"")</f>
        <v>Dimensions details</v>
      </c>
      <c r="D15" s="51" t="str">
        <f ca="1">IFERROR(VLOOKUP($C$5&amp;$A15,'1R_logical_data-model-JUL2020'!$B$2:$L$318,10,FALSE),"")</f>
        <v/>
      </c>
      <c r="E15" s="52" t="str">
        <f ca="1">IFERROR(VLOOKUP($C$5&amp;$A15,'1R_logical_data-model-JUL2020'!$B$2:$L$318,11,FALSE),"")</f>
        <v/>
      </c>
      <c r="F15" s="52" t="str">
        <f ca="1">IFERROR(VLOOKUP($C$5&amp;$A15,'1R_logical_data-model-JUL2020'!$B$2:$L$318,9,FALSE),"")</f>
        <v>O</v>
      </c>
      <c r="G15" s="53" t="str">
        <f ca="1">IFERROR(HYPERLINK("#"&amp;VLOOKUP($C$5&amp;$A15,'1R_logical_data-model-JUL2020'!$B$2:$L$318,7,FALSE)&amp;"!A1",VLOOKUP($C$5&amp;$A15,'1R_logical_data-model-JUL2020'!$B$2:$L$318,7,FALSE)),"")</f>
        <v>Dimensions</v>
      </c>
    </row>
    <row r="16" spans="1:7" s="42" customFormat="1" ht="54.95" customHeight="1" x14ac:dyDescent="0.2">
      <c r="A16" s="56">
        <v>6</v>
      </c>
      <c r="B16" s="54" t="str">
        <f ca="1">IFERROR(VLOOKUP($C$5&amp;$A16,'1R_logical_data-model-JUL2020'!$B$2:$L$318,6,FALSE),"")</f>
        <v>dangerousGoods</v>
      </c>
      <c r="C16" s="50" t="str">
        <f ca="1">IFERROR(VLOOKUP($C$5&amp;$A16,'1R_logical_data-model-JUL2020'!$B$2:$L$318,8,FALSE),"")</f>
        <v>Reference to the Dangerous goods details if applicable</v>
      </c>
      <c r="D16" s="51">
        <f ca="1">IFERROR(VLOOKUP($C$5&amp;$A16,'1R_logical_data-model-JUL2020'!$B$2:$L$318,10,FALSE),"")</f>
        <v>0</v>
      </c>
      <c r="E16" s="52">
        <f ca="1">IFERROR(VLOOKUP($C$5&amp;$A16,'1R_logical_data-model-JUL2020'!$B$2:$L$318,11,FALSE),"")</f>
        <v>0</v>
      </c>
      <c r="F16" s="52" t="str">
        <f ca="1">IFERROR(VLOOKUP($C$5&amp;$A16,'1R_logical_data-model-JUL2020'!$B$2:$L$318,9,FALSE),"")</f>
        <v>O</v>
      </c>
      <c r="G16" s="53" t="str">
        <f ca="1">IFERROR(HYPERLINK("#"&amp;VLOOKUP($C$5&amp;$A16,'1R_logical_data-model-JUL2020'!$B$2:$L$318,7,FALSE)&amp;"!A1",VLOOKUP($C$5&amp;$A16,'1R_logical_data-model-JUL2020'!$B$2:$L$318,7,FALSE)),"")</f>
        <v>DangerousGoods</v>
      </c>
    </row>
    <row r="17" spans="1:7" s="42" customFormat="1" ht="54.95" customHeight="1" x14ac:dyDescent="0.2">
      <c r="A17" s="56">
        <v>7</v>
      </c>
      <c r="B17" s="54" t="str">
        <f ca="1">IFERROR(VLOOKUP($C$5&amp;$A17,'1R_logical_data-model-JUL2020'!$B$2:$L$318,6,FALSE),"")</f>
        <v>event</v>
      </c>
      <c r="C17" s="50" t="str">
        <f ca="1">IFERROR(VLOOKUP($C$5&amp;$A17,'1R_logical_data-model-JUL2020'!$B$2:$L$318,8,FALSE),"")</f>
        <v>Event details e.g. DEP, ARR, FOH, RCS, security screening, customs status, etc.</v>
      </c>
      <c r="D17" s="51">
        <f ca="1">IFERROR(VLOOKUP($C$5&amp;$A17,'1R_logical_data-model-JUL2020'!$B$2:$L$318,10,FALSE),"")</f>
        <v>0</v>
      </c>
      <c r="E17" s="52" t="str">
        <f ca="1">IFERROR(VLOOKUP($C$5&amp;$A17,'1R_logical_data-model-JUL2020'!$B$2:$L$318,11,FALSE),"")</f>
        <v>n</v>
      </c>
      <c r="F17" s="52" t="str">
        <f ca="1">IFERROR(VLOOKUP($C$5&amp;$A17,'1R_logical_data-model-JUL2020'!$B$2:$L$318,9,FALSE),"")</f>
        <v>O</v>
      </c>
      <c r="G17" s="53" t="str">
        <f ca="1">IFERROR(HYPERLINK("#"&amp;VLOOKUP($C$5&amp;$A17,'1R_logical_data-model-JUL2020'!$B$2:$L$318,7,FALSE)&amp;"!A1",VLOOKUP($C$5&amp;$A17,'1R_logical_data-model-JUL2020'!$B$2:$L$318,7,FALSE)),"")</f>
        <v>Event</v>
      </c>
    </row>
    <row r="18" spans="1:7" s="42" customFormat="1" ht="54.95" customHeight="1" x14ac:dyDescent="0.2">
      <c r="A18" s="56">
        <v>8</v>
      </c>
      <c r="B18" s="54" t="str">
        <f ca="1">IFERROR(VLOOKUP($C$5&amp;$A18,'1R_logical_data-model-JUL2020'!$B$2:$L$318,6,FALSE),"")</f>
        <v>externalReference</v>
      </c>
      <c r="C18" s="50" t="str">
        <f ca="1">IFERROR(VLOOKUP($C$5&amp;$A18,'1R_logical_data-model-JUL2020'!$B$2:$L$318,8,FALSE),"")</f>
        <v xml:space="preserve">Reference documents details </v>
      </c>
      <c r="D18" s="51" t="str">
        <f ca="1">IFERROR(VLOOKUP($C$5&amp;$A18,'1R_logical_data-model-JUL2020'!$B$2:$L$318,10,FALSE),"")</f>
        <v/>
      </c>
      <c r="E18" s="52" t="str">
        <f ca="1">IFERROR(VLOOKUP($C$5&amp;$A18,'1R_logical_data-model-JUL2020'!$B$2:$L$318,11,FALSE),"")</f>
        <v>n</v>
      </c>
      <c r="F18" s="52" t="str">
        <f ca="1">IFERROR(VLOOKUP($C$5&amp;$A18,'1R_logical_data-model-JUL2020'!$B$2:$L$318,9,FALSE),"")</f>
        <v>O</v>
      </c>
      <c r="G18" s="53" t="str">
        <f ca="1">IFERROR(HYPERLINK("#"&amp;VLOOKUP($C$5&amp;$A18,'1R_logical_data-model-JUL2020'!$B$2:$L$318,7,FALSE)&amp;"!A1",VLOOKUP($C$5&amp;$A18,'1R_logical_data-model-JUL2020'!$B$2:$L$318,7,FALSE)),"")</f>
        <v>ExternalReference</v>
      </c>
    </row>
    <row r="19" spans="1:7" s="42" customFormat="1" ht="54.95" customHeight="1" x14ac:dyDescent="0.2">
      <c r="A19" s="56">
        <v>9</v>
      </c>
      <c r="B19" s="54" t="str">
        <f ca="1">IFERROR(VLOOKUP($C$5&amp;$A19,'1R_logical_data-model-JUL2020'!$B$2:$L$318,6,FALSE),"")</f>
        <v>goodsDescription</v>
      </c>
      <c r="C19" s="50" t="str">
        <f ca="1">IFERROR(VLOOKUP($C$5&amp;$A19,'1R_logical_data-model-JUL2020'!$B$2:$L$318,8,FALSE),"")</f>
        <v>General goods description</v>
      </c>
      <c r="D19" s="51" t="str">
        <f ca="1">IFERROR(VLOOKUP($C$5&amp;$A19,'1R_logical_data-model-JUL2020'!$B$2:$L$318,10,FALSE),"")</f>
        <v>M</v>
      </c>
      <c r="E19" s="52" t="str">
        <f ca="1">IFERROR(VLOOKUP($C$5&amp;$A19,'1R_logical_data-model-JUL2020'!$B$2:$L$318,11,FALSE),"")</f>
        <v/>
      </c>
      <c r="F19" s="52" t="str">
        <f ca="1">IFERROR(VLOOKUP($C$5&amp;$A19,'1R_logical_data-model-JUL2020'!$B$2:$L$318,9,FALSE),"")</f>
        <v>T</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grossWeight</v>
      </c>
      <c r="C20" s="50" t="str">
        <f ca="1">IFERROR(VLOOKUP($C$5&amp;$A20,'1R_logical_data-model-JUL2020'!$B$2:$L$318,8,FALSE),"")</f>
        <v xml:space="preserve">Weight details </v>
      </c>
      <c r="D20" s="51" t="str">
        <f ca="1">IFERROR(VLOOKUP($C$5&amp;$A20,'1R_logical_data-model-JUL2020'!$B$2:$L$318,10,FALSE),"")</f>
        <v>M</v>
      </c>
      <c r="E20" s="52" t="str">
        <f ca="1">IFERROR(VLOOKUP($C$5&amp;$A20,'1R_logical_data-model-JUL2020'!$B$2:$L$318,11,FALSE),"")</f>
        <v/>
      </c>
      <c r="F20" s="52" t="str">
        <f ca="1">IFERROR(VLOOKUP($C$5&amp;$A20,'1R_logical_data-model-JUL2020'!$B$2:$L$318,9,FALSE),"")</f>
        <v>O</v>
      </c>
      <c r="G20" s="53" t="str">
        <f ca="1">IFERROR(HYPERLINK("#"&amp;VLOOKUP($C$5&amp;$A20,'1R_logical_data-model-JUL2020'!$B$2:$L$318,7,FALSE)&amp;"!A1",VLOOKUP($C$5&amp;$A20,'1R_logical_data-model-JUL2020'!$B$2:$L$318,7,FALSE)),"")</f>
        <v>Value</v>
      </c>
    </row>
    <row r="21" spans="1:7" s="42" customFormat="1" ht="54.95" customHeight="1" x14ac:dyDescent="0.2">
      <c r="A21" s="56">
        <v>11</v>
      </c>
      <c r="B21" s="54" t="str">
        <f ca="1">IFERROR(VLOOKUP($C$5&amp;$A21,'1R_logical_data-model-JUL2020'!$B$2:$L$318,6,FALSE),"")</f>
        <v>loadType</v>
      </c>
      <c r="C21" s="50" t="str">
        <f ca="1">IFERROR(VLOOKUP($C$5&amp;$A21,'1R_logical_data-model-JUL2020'!$B$2:$L$318,8,FALSE),"")</f>
        <v>Specify how the piece will be delivered (bulk or ULD)</v>
      </c>
      <c r="D21" s="51">
        <f ca="1">IFERROR(VLOOKUP($C$5&amp;$A21,'1R_logical_data-model-JUL2020'!$B$2:$L$318,10,FALSE),"")</f>
        <v>0</v>
      </c>
      <c r="E21" s="52">
        <f ca="1">IFERROR(VLOOKUP($C$5&amp;$A21,'1R_logical_data-model-JUL2020'!$B$2:$L$318,11,FALSE),"")</f>
        <v>0</v>
      </c>
      <c r="F21" s="52" t="str">
        <f ca="1">IFERROR(VLOOKUP($C$5&amp;$A21,'1R_logical_data-model-JUL2020'!$B$2:$L$318,9,FALSE),"")</f>
        <v>T</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otherIdentifier</v>
      </c>
      <c r="C22" s="50" t="str">
        <f ca="1">IFERROR(VLOOKUP($C$5&amp;$A22,'1R_logical_data-model-JUL2020'!$B$2:$L$318,8,FALSE),"")</f>
        <v>Other piece identification ( e.g. Shipping Marks, Seal)</v>
      </c>
      <c r="D22" s="51">
        <f ca="1">IFERROR(VLOOKUP($C$5&amp;$A22,'1R_logical_data-model-JUL2020'!$B$2:$L$318,10,FALSE),"")</f>
        <v>0</v>
      </c>
      <c r="E22" s="52" t="str">
        <f ca="1">IFERROR(VLOOKUP($C$5&amp;$A22,'1R_logical_data-model-JUL2020'!$B$2:$L$318,11,FALSE),"")</f>
        <v>n</v>
      </c>
      <c r="F22" s="52" t="str">
        <f ca="1">IFERROR(VLOOKUP($C$5&amp;$A22,'1R_logical_data-model-JUL2020'!$B$2:$L$318,9,FALSE),"")</f>
        <v>O</v>
      </c>
      <c r="G22" s="53" t="str">
        <f ca="1">IFERROR(HYPERLINK("#"&amp;VLOOKUP($C$5&amp;$A22,'1R_logical_data-model-JUL2020'!$B$2:$L$318,7,FALSE)&amp;"!A1",VLOOKUP($C$5&amp;$A22,'1R_logical_data-model-JUL2020'!$B$2:$L$318,7,FALSE)),"")</f>
        <v>OtherIdentifier</v>
      </c>
    </row>
    <row r="23" spans="1:7" s="42" customFormat="1" ht="54.95" customHeight="1" x14ac:dyDescent="0.2">
      <c r="A23" s="56">
        <v>13</v>
      </c>
      <c r="B23" s="54" t="str">
        <f ca="1">IFERROR(VLOOKUP($C$5&amp;$A23,'1R_logical_data-model-JUL2020'!$B$2:$L$318,6,FALSE),"")</f>
        <v>otherParty</v>
      </c>
      <c r="C23" s="50" t="str">
        <f ca="1">IFERROR(VLOOKUP($C$5&amp;$A23,'1R_logical_data-model-JUL2020'!$B$2:$L$318,8,FALSE),"")</f>
        <v>Other party company details - e.g. the party to be notified &gt;&gt; should be at Booking level only?</v>
      </c>
      <c r="D23" s="51">
        <f ca="1">IFERROR(VLOOKUP($C$5&amp;$A23,'1R_logical_data-model-JUL2020'!$B$2:$L$318,10,FALSE),"")</f>
        <v>0</v>
      </c>
      <c r="E23" s="52" t="str">
        <f ca="1">IFERROR(VLOOKUP($C$5&amp;$A23,'1R_logical_data-model-JUL2020'!$B$2:$L$318,11,FALSE),"")</f>
        <v>n</v>
      </c>
      <c r="F23" s="52" t="str">
        <f ca="1">IFERROR(VLOOKUP($C$5&amp;$A23,'1R_logical_data-model-JUL2020'!$B$2:$L$318,9,FALSE),"")</f>
        <v>O</v>
      </c>
      <c r="G23" s="53" t="str">
        <f ca="1">IFERROR(HYPERLINK("#"&amp;VLOOKUP($C$5&amp;$A23,'1R_logical_data-model-JUL2020'!$B$2:$L$318,7,FALSE)&amp;"!A1",VLOOKUP($C$5&amp;$A23,'1R_logical_data-model-JUL2020'!$B$2:$L$318,7,FALSE)),"")</f>
        <v>Company</v>
      </c>
    </row>
    <row r="24" spans="1:7" s="42" customFormat="1" ht="54.95" customHeight="1" x14ac:dyDescent="0.2">
      <c r="A24" s="56">
        <v>14</v>
      </c>
      <c r="B24" s="54" t="str">
        <f ca="1">IFERROR(VLOOKUP($C$5&amp;$A24,'1R_logical_data-model-JUL2020'!$B$2:$L$318,6,FALSE),"")</f>
        <v>packagingType</v>
      </c>
      <c r="C24" s="50" t="str">
        <f ca="1">IFERROR(VLOOKUP($C$5&amp;$A24,'1R_logical_data-model-JUL2020'!$B$2:$L$318,8,FALSE),"")</f>
        <v xml:space="preserve">Packaging details </v>
      </c>
      <c r="D24" s="51">
        <f ca="1">IFERROR(VLOOKUP($C$5&amp;$A24,'1R_logical_data-model-JUL2020'!$B$2:$L$318,10,FALSE),"")</f>
        <v>0</v>
      </c>
      <c r="E24" s="52">
        <f ca="1">IFERROR(VLOOKUP($C$5&amp;$A24,'1R_logical_data-model-JUL2020'!$B$2:$L$318,11,FALSE),"")</f>
        <v>0</v>
      </c>
      <c r="F24" s="52" t="str">
        <f ca="1">IFERROR(VLOOKUP($C$5&amp;$A24,'1R_logical_data-model-JUL2020'!$B$2:$L$318,9,FALSE),"")</f>
        <v>O</v>
      </c>
      <c r="G24" s="53" t="str">
        <f ca="1">IFERROR(HYPERLINK("#"&amp;VLOOKUP($C$5&amp;$A24,'1R_logical_data-model-JUL2020'!$B$2:$L$318,7,FALSE)&amp;"!A1",VLOOKUP($C$5&amp;$A24,'1R_logical_data-model-JUL2020'!$B$2:$L$318,7,FALSE)),"")</f>
        <v>PackagingType</v>
      </c>
    </row>
    <row r="25" spans="1:7" s="42" customFormat="1" ht="54.95" customHeight="1" x14ac:dyDescent="0.2">
      <c r="A25" s="56">
        <v>15</v>
      </c>
      <c r="B25" s="54" t="str">
        <f ca="1">IFERROR(VLOOKUP($C$5&amp;$A25,'1R_logical_data-model-JUL2020'!$B$2:$L$318,6,FALSE),"")</f>
        <v>product</v>
      </c>
      <c r="C25" s="50" t="str">
        <f ca="1">IFERROR(VLOOKUP($C$5&amp;$A25,'1R_logical_data-model-JUL2020'!$B$2:$L$318,8,FALSE),"")</f>
        <v>Product of the piece, mandatory when there are no items</v>
      </c>
      <c r="D25" s="51" t="str">
        <f ca="1">IFERROR(VLOOKUP($C$5&amp;$A25,'1R_logical_data-model-JUL2020'!$B$2:$L$318,10,FALSE),"")</f>
        <v/>
      </c>
      <c r="E25" s="52" t="str">
        <f ca="1">IFERROR(VLOOKUP($C$5&amp;$A25,'1R_logical_data-model-JUL2020'!$B$2:$L$318,11,FALSE),"")</f>
        <v>n</v>
      </c>
      <c r="F25" s="52" t="str">
        <f ca="1">IFERROR(VLOOKUP($C$5&amp;$A25,'1R_logical_data-model-JUL2020'!$B$2:$L$318,9,FALSE),"")</f>
        <v>O</v>
      </c>
      <c r="G25" s="53" t="str">
        <f ca="1">IFERROR(HYPERLINK("#"&amp;VLOOKUP($C$5&amp;$A25,'1R_logical_data-model-JUL2020'!$B$2:$L$318,7,FALSE)&amp;"!A1",VLOOKUP($C$5&amp;$A25,'1R_logical_data-model-JUL2020'!$B$2:$L$318,7,FALSE)),"")</f>
        <v>Product</v>
      </c>
    </row>
    <row r="26" spans="1:7" s="42" customFormat="1" ht="54.95" customHeight="1" x14ac:dyDescent="0.2">
      <c r="A26" s="56">
        <v>16</v>
      </c>
      <c r="B26" s="54" t="str">
        <f ca="1">IFERROR(VLOOKUP($C$5&amp;$A26,'1R_logical_data-model-JUL2020'!$B$2:$L$318,6,FALSE),"")</f>
        <v>productionCountry</v>
      </c>
      <c r="C26" s="50" t="str">
        <f ca="1">IFERROR(VLOOKUP($C$5&amp;$A26,'1R_logical_data-model-JUL2020'!$B$2:$L$318,8,FALSE),"")</f>
        <v>Goods production country, mandatory when there are no Items</v>
      </c>
      <c r="D26" s="51" t="str">
        <f ca="1">IFERROR(VLOOKUP($C$5&amp;$A26,'1R_logical_data-model-JUL2020'!$B$2:$L$318,10,FALSE),"")</f>
        <v/>
      </c>
      <c r="E26" s="52" t="str">
        <f ca="1">IFERROR(VLOOKUP($C$5&amp;$A26,'1R_logical_data-model-JUL2020'!$B$2:$L$318,11,FALSE),"")</f>
        <v>n</v>
      </c>
      <c r="F26" s="52" t="str">
        <f ca="1">IFERROR(VLOOKUP($C$5&amp;$A26,'1R_logical_data-model-JUL2020'!$B$2:$L$318,9,FALSE),"")</f>
        <v>O</v>
      </c>
      <c r="G26" s="53" t="str">
        <f ca="1">IFERROR(HYPERLINK("#"&amp;VLOOKUP($C$5&amp;$A26,'1R_logical_data-model-JUL2020'!$B$2:$L$318,7,FALSE)&amp;"!A1",VLOOKUP($C$5&amp;$A26,'1R_logical_data-model-JUL2020'!$B$2:$L$318,7,FALSE)),"")</f>
        <v>Country</v>
      </c>
    </row>
    <row r="27" spans="1:7" s="42" customFormat="1" ht="54.95" customHeight="1" x14ac:dyDescent="0.2">
      <c r="A27" s="56">
        <v>17</v>
      </c>
      <c r="B27" s="54" t="str">
        <f ca="1">IFERROR(VLOOKUP($C$5&amp;$A27,'1R_logical_data-model-JUL2020'!$B$2:$L$318,6,FALSE),"")</f>
        <v>securityStatus</v>
      </c>
      <c r="C27" s="50" t="str">
        <f ca="1">IFERROR(VLOOKUP($C$5&amp;$A27,'1R_logical_data-model-JUL2020'!$B$2:$L$318,8,FALSE),"")</f>
        <v xml:space="preserve">Security details  </v>
      </c>
      <c r="D27" s="51">
        <f ca="1">IFERROR(VLOOKUP($C$5&amp;$A27,'1R_logical_data-model-JUL2020'!$B$2:$L$318,10,FALSE),"")</f>
        <v>0</v>
      </c>
      <c r="E27" s="52">
        <f ca="1">IFERROR(VLOOKUP($C$5&amp;$A27,'1R_logical_data-model-JUL2020'!$B$2:$L$318,11,FALSE),"")</f>
        <v>0</v>
      </c>
      <c r="F27" s="52" t="str">
        <f ca="1">IFERROR(VLOOKUP($C$5&amp;$A27,'1R_logical_data-model-JUL2020'!$B$2:$L$318,9,FALSE),"")</f>
        <v>O</v>
      </c>
      <c r="G27" s="53" t="str">
        <f ca="1">IFERROR(HYPERLINK("#"&amp;VLOOKUP($C$5&amp;$A27,'1R_logical_data-model-JUL2020'!$B$2:$L$318,7,FALSE)&amp;"!A1",VLOOKUP($C$5&amp;$A27,'1R_logical_data-model-JUL2020'!$B$2:$L$318,7,FALSE)),"")</f>
        <v>SecurityStatus</v>
      </c>
    </row>
    <row r="28" spans="1:7" s="42" customFormat="1" ht="54.95" customHeight="1" x14ac:dyDescent="0.2">
      <c r="A28" s="56">
        <v>18</v>
      </c>
      <c r="B28" s="54" t="str">
        <f ca="1">IFERROR(VLOOKUP($C$5&amp;$A28,'1R_logical_data-model-JUL2020'!$B$2:$L$318,6,FALSE),"")</f>
        <v>serviceRequest</v>
      </c>
      <c r="C28" s="50" t="str">
        <f ca="1">IFERROR(VLOOKUP($C$5&amp;$A28,'1R_logical_data-model-JUL2020'!$B$2:$L$318,8,FALSE),"")</f>
        <v>Service Requests</v>
      </c>
      <c r="D28" s="51">
        <f ca="1">IFERROR(VLOOKUP($C$5&amp;$A28,'1R_logical_data-model-JUL2020'!$B$2:$L$318,10,FALSE),"")</f>
        <v>0</v>
      </c>
      <c r="E28" s="52" t="str">
        <f ca="1">IFERROR(VLOOKUP($C$5&amp;$A28,'1R_logical_data-model-JUL2020'!$B$2:$L$318,11,FALSE),"")</f>
        <v>n</v>
      </c>
      <c r="F28" s="52" t="str">
        <f ca="1">IFERROR(VLOOKUP($C$5&amp;$A28,'1R_logical_data-model-JUL2020'!$B$2:$L$318,9,FALSE),"")</f>
        <v>O</v>
      </c>
      <c r="G28" s="53" t="str">
        <f ca="1">IFERROR(HYPERLINK("#"&amp;VLOOKUP($C$5&amp;$A28,'1R_logical_data-model-JUL2020'!$B$2:$L$318,7,FALSE)&amp;"!A1",VLOOKUP($C$5&amp;$A28,'1R_logical_data-model-JUL2020'!$B$2:$L$318,7,FALSE)),"")</f>
        <v>ServiceRequest</v>
      </c>
    </row>
    <row r="29" spans="1:7" s="42" customFormat="1" ht="54.95" customHeight="1" x14ac:dyDescent="0.2">
      <c r="A29" s="56">
        <v>19</v>
      </c>
      <c r="B29" s="54" t="str">
        <f ca="1">IFERROR(VLOOKUP($C$5&amp;$A29,'1R_logical_data-model-JUL2020'!$B$2:$L$318,6,FALSE),"")</f>
        <v>shipper</v>
      </c>
      <c r="C29" s="50" t="str">
        <f ca="1">IFERROR(VLOOKUP($C$5&amp;$A29,'1R_logical_data-model-JUL2020'!$B$2:$L$318,8,FALSE),"")</f>
        <v>Shipper company details - e.g. the party shipping the piece &gt;&gt; should be at Booking level only?</v>
      </c>
      <c r="D29" s="51">
        <f ca="1">IFERROR(VLOOKUP($C$5&amp;$A29,'1R_logical_data-model-JUL2020'!$B$2:$L$318,10,FALSE),"")</f>
        <v>0</v>
      </c>
      <c r="E29" s="52" t="str">
        <f ca="1">IFERROR(VLOOKUP($C$5&amp;$A29,'1R_logical_data-model-JUL2020'!$B$2:$L$318,11,FALSE),"")</f>
        <v/>
      </c>
      <c r="F29" s="52" t="str">
        <f ca="1">IFERROR(VLOOKUP($C$5&amp;$A29,'1R_logical_data-model-JUL2020'!$B$2:$L$318,9,FALSE),"")</f>
        <v>O</v>
      </c>
      <c r="G29" s="53" t="str">
        <f ca="1">IFERROR(HYPERLINK("#"&amp;VLOOKUP($C$5&amp;$A29,'1R_logical_data-model-JUL2020'!$B$2:$L$318,7,FALSE)&amp;"!A1",VLOOKUP($C$5&amp;$A29,'1R_logical_data-model-JUL2020'!$B$2:$L$318,7,FALSE)),"")</f>
        <v>Company</v>
      </c>
    </row>
    <row r="30" spans="1:7" s="42" customFormat="1" ht="54.95" customHeight="1" x14ac:dyDescent="0.2">
      <c r="A30" s="56">
        <v>20</v>
      </c>
      <c r="B30" s="54" t="str">
        <f ca="1">IFERROR(VLOOKUP($C$5&amp;$A30,'1R_logical_data-model-JUL2020'!$B$2:$L$318,6,FALSE),"")</f>
        <v>sLAC</v>
      </c>
      <c r="C30" s="50" t="str">
        <f ca="1">IFERROR(VLOOKUP($C$5&amp;$A30,'1R_logical_data-model-JUL2020'!$B$2:$L$318,8,FALSE),"")</f>
        <v>Shipper's Load And Count  ( total contained piece count as provided by shipper)</v>
      </c>
      <c r="D30" s="51" t="str">
        <f ca="1">IFERROR(VLOOKUP($C$5&amp;$A30,'1R_logical_data-model-JUL2020'!$B$2:$L$318,10,FALSE),"")</f>
        <v/>
      </c>
      <c r="E30" s="52" t="str">
        <f ca="1">IFERROR(VLOOKUP($C$5&amp;$A30,'1R_logical_data-model-JUL2020'!$B$2:$L$318,11,FALSE),"")</f>
        <v/>
      </c>
      <c r="F30" s="52" t="str">
        <f ca="1">IFERROR(VLOOKUP($C$5&amp;$A30,'1R_logical_data-model-JUL2020'!$B$2:$L$318,9,FALSE),"")</f>
        <v>N</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specialHandling</v>
      </c>
      <c r="C31" s="50" t="str">
        <f ca="1">IFERROR(VLOOKUP($C$5&amp;$A31,'1R_logical_data-model-JUL2020'!$B$2:$L$318,8,FALSE),"")</f>
        <v xml:space="preserve">Special Handling details  </v>
      </c>
      <c r="D31" s="51">
        <f ca="1">IFERROR(VLOOKUP($C$5&amp;$A31,'1R_logical_data-model-JUL2020'!$B$2:$L$318,10,FALSE),"")</f>
        <v>0</v>
      </c>
      <c r="E31" s="52" t="str">
        <f ca="1">IFERROR(VLOOKUP($C$5&amp;$A31,'1R_logical_data-model-JUL2020'!$B$2:$L$318,11,FALSE),"")</f>
        <v>n</v>
      </c>
      <c r="F31" s="52" t="str">
        <f ca="1">IFERROR(VLOOKUP($C$5&amp;$A31,'1R_logical_data-model-JUL2020'!$B$2:$L$318,9,FALSE),"")</f>
        <v>O</v>
      </c>
      <c r="G31" s="53" t="str">
        <f ca="1">IFERROR(HYPERLINK("#"&amp;VLOOKUP($C$5&amp;$A31,'1R_logical_data-model-JUL2020'!$B$2:$L$318,7,FALSE)&amp;"!A1",VLOOKUP($C$5&amp;$A31,'1R_logical_data-model-JUL2020'!$B$2:$L$318,7,FALSE)),"")</f>
        <v>SpecialHandling</v>
      </c>
    </row>
    <row r="32" spans="1:7" s="42" customFormat="1" ht="54.95" customHeight="1" x14ac:dyDescent="0.2">
      <c r="A32" s="56">
        <v>22</v>
      </c>
      <c r="B32" s="54" t="str">
        <f ca="1">IFERROR(VLOOKUP($C$5&amp;$A32,'1R_logical_data-model-JUL2020'!$B$2:$L$318,6,FALSE),"")</f>
        <v>stackable</v>
      </c>
      <c r="C32" s="50" t="str">
        <f ca="1">IFERROR(VLOOKUP($C$5&amp;$A32,'1R_logical_data-model-JUL2020'!$B$2:$L$318,8,FALSE),"")</f>
        <v>Stackable indicator for the pieces (boolean)</v>
      </c>
      <c r="D32" s="51">
        <f ca="1">IFERROR(VLOOKUP($C$5&amp;$A32,'1R_logical_data-model-JUL2020'!$B$2:$L$318,10,FALSE),"")</f>
        <v>0</v>
      </c>
      <c r="E32" s="52">
        <f ca="1">IFERROR(VLOOKUP($C$5&amp;$A32,'1R_logical_data-model-JUL2020'!$B$2:$L$318,11,FALSE),"")</f>
        <v>0</v>
      </c>
      <c r="F32" s="52" t="str">
        <f ca="1">IFERROR(VLOOKUP($C$5&amp;$A32,'1R_logical_data-model-JUL2020'!$B$2:$L$318,9,FALSE),"")</f>
        <v>B</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transportSegment</v>
      </c>
      <c r="C33" s="50" t="str">
        <f ca="1">IFERROR(VLOOKUP($C$5&amp;$A33,'1R_logical_data-model-JUL2020'!$B$2:$L$318,8,FALSE),"")</f>
        <v>Transport segments related to the piece(s)</v>
      </c>
      <c r="D33" s="51">
        <f ca="1">IFERROR(VLOOKUP($C$5&amp;$A33,'1R_logical_data-model-JUL2020'!$B$2:$L$318,10,FALSE),"")</f>
        <v>0</v>
      </c>
      <c r="E33" s="52" t="str">
        <f ca="1">IFERROR(VLOOKUP($C$5&amp;$A33,'1R_logical_data-model-JUL2020'!$B$2:$L$318,11,FALSE),"")</f>
        <v>n</v>
      </c>
      <c r="F33" s="52" t="str">
        <f ca="1">IFERROR(VLOOKUP($C$5&amp;$A33,'1R_logical_data-model-JUL2020'!$B$2:$L$318,9,FALSE),"")</f>
        <v>O</v>
      </c>
      <c r="G33" s="53" t="str">
        <f ca="1">IFERROR(HYPERLINK("#"&amp;VLOOKUP($C$5&amp;$A33,'1R_logical_data-model-JUL2020'!$B$2:$L$318,7,FALSE)&amp;"!A1",VLOOKUP($C$5&amp;$A33,'1R_logical_data-model-JUL2020'!$B$2:$L$318,7,FALSE)),"")</f>
        <v>TransportSegment</v>
      </c>
    </row>
    <row r="34" spans="1:7" s="42" customFormat="1" ht="54.95" customHeight="1" x14ac:dyDescent="0.2">
      <c r="A34" s="56">
        <v>24</v>
      </c>
      <c r="B34" s="54" t="str">
        <f ca="1">IFERROR(VLOOKUP($C$5&amp;$A34,'1R_logical_data-model-JUL2020'!$B$2:$L$318,6,FALSE),"")</f>
        <v>turnable</v>
      </c>
      <c r="C34" s="50" t="str">
        <f ca="1">IFERROR(VLOOKUP($C$5&amp;$A34,'1R_logical_data-model-JUL2020'!$B$2:$L$318,8,FALSE),"")</f>
        <v>Turnable indicator for the pieces (boolean)</v>
      </c>
      <c r="D34" s="51">
        <f ca="1">IFERROR(VLOOKUP($C$5&amp;$A34,'1R_logical_data-model-JUL2020'!$B$2:$L$318,10,FALSE),"")</f>
        <v>0</v>
      </c>
      <c r="E34" s="52">
        <f ca="1">IFERROR(VLOOKUP($C$5&amp;$A34,'1R_logical_data-model-JUL2020'!$B$2:$L$318,11,FALSE),"")</f>
        <v>0</v>
      </c>
      <c r="F34" s="52" t="str">
        <f ca="1">IFERROR(VLOOKUP($C$5&amp;$A34,'1R_logical_data-model-JUL2020'!$B$2:$L$318,9,FALSE),"")</f>
        <v>B</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uLDReference</v>
      </c>
      <c r="C35" s="50" t="str">
        <f ca="1">IFERROR(VLOOKUP($C$5&amp;$A35,'1R_logical_data-model-JUL2020'!$B$2:$L$318,8,FALSE),"")</f>
        <v>ULD on which the (virtual) piece has been loaded into - URIs of the ULD</v>
      </c>
      <c r="D35" s="51">
        <f ca="1">IFERROR(VLOOKUP($C$5&amp;$A35,'1R_logical_data-model-JUL2020'!$B$2:$L$318,10,FALSE),"")</f>
        <v>0</v>
      </c>
      <c r="E35" s="52">
        <f ca="1">IFERROR(VLOOKUP($C$5&amp;$A35,'1R_logical_data-model-JUL2020'!$B$2:$L$318,11,FALSE),"")</f>
        <v>0</v>
      </c>
      <c r="F35" s="52" t="str">
        <f ca="1">IFERROR(VLOOKUP($C$5&amp;$A35,'1R_logical_data-model-JUL2020'!$B$2:$L$318,9,FALSE),"")</f>
        <v>O</v>
      </c>
      <c r="G35" s="53" t="str">
        <f ca="1">IFERROR(HYPERLINK("#"&amp;VLOOKUP($C$5&amp;$A35,'1R_logical_data-model-JUL2020'!$B$2:$L$318,7,FALSE)&amp;"!A1",VLOOKUP($C$5&amp;$A35,'1R_logical_data-model-JUL2020'!$B$2:$L$318,7,FALSE)),"")</f>
        <v>ULD</v>
      </c>
    </row>
    <row r="36" spans="1:7" s="42" customFormat="1" ht="54.95" customHeight="1" x14ac:dyDescent="0.2">
      <c r="A36" s="56">
        <v>26</v>
      </c>
      <c r="B36" s="54" t="str">
        <f ca="1">IFERROR(VLOOKUP($C$5&amp;$A36,'1R_logical_data-model-JUL2020'!$B$2:$L$318,6,FALSE),"")</f>
        <v>uPID</v>
      </c>
      <c r="C36" s="50" t="str">
        <f ca="1">IFERROR(VLOOKUP($C$5&amp;$A36,'1R_logical_data-model-JUL2020'!$B$2:$L$318,8,FALSE),"")</f>
        <v>Unique Piece Identifier (UPID) of the piece (Refer IATA Recommended Practice 1689) or URI if virtual grouping of pieces</v>
      </c>
      <c r="D36" s="51">
        <f ca="1">IFERROR(VLOOKUP($C$5&amp;$A36,'1R_logical_data-model-JUL2020'!$B$2:$L$318,10,FALSE),"")</f>
        <v>0</v>
      </c>
      <c r="E36" s="52" t="str">
        <f ca="1">IFERROR(VLOOKUP($C$5&amp;$A36,'1R_logical_data-model-JUL2020'!$B$2:$L$318,11,FALSE),"")</f>
        <v/>
      </c>
      <c r="F36" s="52" t="str">
        <f ca="1">IFERROR(VLOOKUP($C$5&amp;$A36,'1R_logical_data-model-JUL2020'!$B$2:$L$318,9,FALSE),"")</f>
        <v>T</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volumetricWeight</v>
      </c>
      <c r="C37" s="50" t="str">
        <f ca="1">IFERROR(VLOOKUP($C$5&amp;$A37,'1R_logical_data-model-JUL2020'!$B$2:$L$318,8,FALSE),"")</f>
        <v xml:space="preserve">Volumetric weight details </v>
      </c>
      <c r="D37" s="51" t="str">
        <f ca="1">IFERROR(VLOOKUP($C$5&amp;$A37,'1R_logical_data-model-JUL2020'!$B$2:$L$318,10,FALSE),"")</f>
        <v>M</v>
      </c>
      <c r="E37" s="52" t="str">
        <f ca="1">IFERROR(VLOOKUP($C$5&amp;$A37,'1R_logical_data-model-JUL2020'!$B$2:$L$318,11,FALSE),"")</f>
        <v/>
      </c>
      <c r="F37" s="52" t="str">
        <f ca="1">IFERROR(VLOOKUP($C$5&amp;$A37,'1R_logical_data-model-JUL2020'!$B$2:$L$318,9,FALSE),"")</f>
        <v>O</v>
      </c>
      <c r="G37" s="53" t="str">
        <f ca="1">IFERROR(HYPERLINK("#"&amp;VLOOKUP($C$5&amp;$A37,'1R_logical_data-model-JUL2020'!$B$2:$L$318,7,FALSE)&amp;"!A1",VLOOKUP($C$5&amp;$A37,'1R_logical_data-model-JUL2020'!$B$2:$L$318,7,FALSE)),"")</f>
        <v>VolumetricWeight</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67" priority="2">
      <formula>$B11=""</formula>
    </cfRule>
  </conditionalFormatting>
  <conditionalFormatting sqref="B12:G40">
    <cfRule type="expression" dxfId="66" priority="1">
      <formula>$B12=""</formula>
    </cfRule>
  </conditionalFormatting>
  <hyperlinks>
    <hyperlink ref="E5:E6" location="Display!A1" display="Back to Display" xr:uid="{2E425D90-349D-4F91-A4DE-82B72F24FDC6}"/>
    <hyperlink ref="E5:G6" location="'MOP vs Data Model'!A1" display="Back to &quot;MOP vs Data Model&quot; screen" xr:uid="{E56D1AF4-EB81-4E47-B116-DE1863471EB0}"/>
  </hyperlinks>
  <pageMargins left="0.7" right="0.7" top="0.75" bottom="0.75" header="0.3" footer="0.3"/>
  <pageSetup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BABF0-DCEB-4A75-8D42-AAD473C5CEFD}">
  <sheetPr codeName="Sheet33">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Price</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grandTotal</v>
      </c>
      <c r="C11" s="50" t="str">
        <f ca="1">IFERROR(VLOOKUP($C$5&amp;$A11,'1R_logical_data-model-JUL2020'!$B$2:$L$318,8,FALSE),"")</f>
        <v>Total price</v>
      </c>
      <c r="D11" s="51">
        <f ca="1">IFERROR(VLOOKUP($C$5&amp;$A11,'1R_logical_data-model-JUL2020'!$B$2:$L$318,10,FALSE),"")</f>
        <v>0</v>
      </c>
      <c r="E11" s="52">
        <f ca="1">IFERROR(VLOOKUP($C$5&amp;$A11,'1R_logical_data-model-JUL2020'!$B$2:$L$318,11,FALSE),"")</f>
        <v>0</v>
      </c>
      <c r="F11" s="52" t="str">
        <f ca="1">IFERROR(VLOOKUP($C$5&amp;$A11,'1R_logical_data-model-JUL2020'!$B$2:$L$318,9,FALSE),"")</f>
        <v>N</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ratings</v>
      </c>
      <c r="C12" s="50" t="str">
        <f ca="1">IFERROR(VLOOKUP($C$5&amp;$A12,'1R_logical_data-model-JUL2020'!$B$2:$L$318,8,FALSE),"")</f>
        <v>Rating used for pricing</v>
      </c>
      <c r="D12" s="51">
        <f ca="1">IFERROR(VLOOKUP($C$5&amp;$A12,'1R_logical_data-model-JUL2020'!$B$2:$L$318,10,FALSE),"")</f>
        <v>0</v>
      </c>
      <c r="E12" s="52">
        <f ca="1">IFERROR(VLOOKUP($C$5&amp;$A12,'1R_logical_data-model-JUL2020'!$B$2:$L$318,11,FALSE),"")</f>
        <v>0</v>
      </c>
      <c r="F12" s="52" t="str">
        <f ca="1">IFERROR(VLOOKUP($C$5&amp;$A12,'1R_logical_data-model-JUL2020'!$B$2:$L$318,9,FALSE),"")</f>
        <v>O</v>
      </c>
      <c r="G12" s="53" t="str">
        <f ca="1">IFERROR(HYPERLINK("#"&amp;VLOOKUP($C$5&amp;$A12,'1R_logical_data-model-JUL2020'!$B$2:$L$318,7,FALSE)&amp;"!A1",VLOOKUP($C$5&amp;$A12,'1R_logical_data-model-JUL2020'!$B$2:$L$318,7,FALSE)),"")</f>
        <v>Ratings</v>
      </c>
    </row>
    <row r="13" spans="1:7" s="42" customFormat="1" ht="54.95" customHeight="1" x14ac:dyDescent="0.2">
      <c r="A13" s="56">
        <v>3</v>
      </c>
      <c r="B13" s="54" t="str">
        <f ca="1">IFERROR(VLOOKUP($C$5&amp;$A13,'1R_logical_data-model-JUL2020'!$B$2:$L$318,6,FALSE),"")</f>
        <v>validTo</v>
      </c>
      <c r="C13" s="50" t="str">
        <f ca="1">IFERROR(VLOOKUP($C$5&amp;$A13,'1R_logical_data-model-JUL2020'!$B$2:$L$318,8,FALSE),"")</f>
        <v>Terms of validity</v>
      </c>
      <c r="D13" s="51">
        <f ca="1">IFERROR(VLOOKUP($C$5&amp;$A13,'1R_logical_data-model-JUL2020'!$B$2:$L$318,10,FALSE),"")</f>
        <v>0</v>
      </c>
      <c r="E13" s="52">
        <f ca="1">IFERROR(VLOOKUP($C$5&amp;$A13,'1R_logical_data-model-JUL2020'!$B$2:$L$318,11,FALSE),"")</f>
        <v>0</v>
      </c>
      <c r="F13" s="52" t="str">
        <f ca="1">IFERROR(VLOOKUP($C$5&amp;$A13,'1R_logical_data-model-JUL2020'!$B$2:$L$318,9,FALSE),"")</f>
        <v>D</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
      </c>
      <c r="C14" s="50" t="str">
        <f ca="1">IFERROR(VLOOKUP($C$5&amp;$A14,'1R_logical_data-model-JUL2020'!$B$2:$L$318,8,FALSE),"")</f>
        <v/>
      </c>
      <c r="D14" s="51" t="str">
        <f ca="1">IFERROR(VLOOKUP($C$5&amp;$A14,'1R_logical_data-model-JUL2020'!$B$2:$L$318,10,FALSE),"")</f>
        <v/>
      </c>
      <c r="E14" s="52" t="str">
        <f ca="1">IFERROR(VLOOKUP($C$5&amp;$A14,'1R_logical_data-model-JUL2020'!$B$2:$L$318,11,FALSE),"")</f>
        <v/>
      </c>
      <c r="F14" s="52" t="str">
        <f ca="1">IFERROR(VLOOKUP($C$5&amp;$A14,'1R_logical_data-model-JUL2020'!$B$2:$L$318,9,FALSE),"")</f>
        <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
      </c>
      <c r="C15" s="50" t="str">
        <f ca="1">IFERROR(VLOOKUP($C$5&amp;$A15,'1R_logical_data-model-JUL2020'!$B$2:$L$318,8,FALSE),"")</f>
        <v/>
      </c>
      <c r="D15" s="51" t="str">
        <f ca="1">IFERROR(VLOOKUP($C$5&amp;$A15,'1R_logical_data-model-JUL2020'!$B$2:$L$318,10,FALSE),"")</f>
        <v/>
      </c>
      <c r="E15" s="52" t="str">
        <f ca="1">IFERROR(VLOOKUP($C$5&amp;$A15,'1R_logical_data-model-JUL2020'!$B$2:$L$318,11,FALSE),"")</f>
        <v/>
      </c>
      <c r="F15" s="52" t="str">
        <f ca="1">IFERROR(VLOOKUP($C$5&amp;$A15,'1R_logical_data-model-JUL2020'!$B$2:$L$318,9,FALSE),"")</f>
        <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65" priority="2">
      <formula>$B11=""</formula>
    </cfRule>
  </conditionalFormatting>
  <conditionalFormatting sqref="B12:G40">
    <cfRule type="expression" dxfId="64" priority="1">
      <formula>$B12=""</formula>
    </cfRule>
  </conditionalFormatting>
  <hyperlinks>
    <hyperlink ref="E5:E6" location="Display!A1" display="Back to Display" xr:uid="{1A261F8A-50DF-4F60-8022-9D732F70D902}"/>
    <hyperlink ref="E5:G6" location="'MOP vs Data Model'!A1" display="Back to &quot;MOP vs Data Model&quot; screen" xr:uid="{B93C0D9D-D62F-4F1A-8A6E-3CFE559BBB82}"/>
  </hyperlinks>
  <pageMargins left="0.7" right="0.7" top="0.75" bottom="0.75" header="0.3" footer="0.3"/>
  <pageSetup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8B1D-3B7E-42FB-B793-8A4B809DEC80}">
  <sheetPr codeName="Sheet34">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Product</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characteristics</v>
      </c>
      <c r="C11" s="50" t="str">
        <f ca="1">IFERROR(VLOOKUP($C$5&amp;$A11,'1R_logical_data-model-JUL2020'!$B$2:$L$318,8,FALSE),"")</f>
        <v>Charateristics of the product</v>
      </c>
      <c r="D11" s="51">
        <f ca="1">IFERROR(VLOOKUP($C$5&amp;$A11,'1R_logical_data-model-JUL2020'!$B$2:$L$318,10,FALSE),"")</f>
        <v>0</v>
      </c>
      <c r="E11" s="52">
        <f ca="1">IFERROR(VLOOKUP($C$5&amp;$A11,'1R_logical_data-model-JUL2020'!$B$2:$L$318,11,FALSE),"")</f>
        <v>0</v>
      </c>
      <c r="F11" s="52" t="str">
        <f ca="1">IFERROR(VLOOKUP($C$5&amp;$A11,'1R_logical_data-model-JUL2020'!$B$2:$L$318,9,FALSE),"")</f>
        <v>O</v>
      </c>
      <c r="G11" s="53" t="str">
        <f ca="1">IFERROR(HYPERLINK("#"&amp;VLOOKUP($C$5&amp;$A11,'1R_logical_data-model-JUL2020'!$B$2:$L$318,7,FALSE)&amp;"!A1",VLOOKUP($C$5&amp;$A11,'1R_logical_data-model-JUL2020'!$B$2:$L$318,7,FALSE)),"")</f>
        <v>Characteristics</v>
      </c>
    </row>
    <row r="12" spans="1:7" s="42" customFormat="1" ht="54.95" customHeight="1" x14ac:dyDescent="0.2">
      <c r="A12" s="56">
        <v>2</v>
      </c>
      <c r="B12" s="54" t="str">
        <f ca="1">IFERROR(VLOOKUP($C$5&amp;$A12,'1R_logical_data-model-JUL2020'!$B$2:$L$318,6,FALSE),"")</f>
        <v>commodityCode</v>
      </c>
      <c r="C12" s="50" t="str">
        <f ca="1">IFERROR(VLOOKUP($C$5&amp;$A12,'1R_logical_data-model-JUL2020'!$B$2:$L$318,8,FALSE),"")</f>
        <v>Unique Commodity Code e.g. 391721 - Tubes, Pipes And Hoses, Rigid, Of Polymers Of Ethylene</v>
      </c>
      <c r="D12" s="51" t="str">
        <f ca="1">IFERROR(VLOOKUP($C$5&amp;$A12,'1R_logical_data-model-JUL2020'!$B$2:$L$318,10,FALSE),"")</f>
        <v>M</v>
      </c>
      <c r="E12" s="52">
        <f ca="1">IFERROR(VLOOKUP($C$5&amp;$A12,'1R_logical_data-model-JUL2020'!$B$2:$L$318,11,FALSE),"")</f>
        <v>0</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commodityDescription</v>
      </c>
      <c r="C13" s="50" t="str">
        <f ca="1">IFERROR(VLOOKUP($C$5&amp;$A13,'1R_logical_data-model-JUL2020'!$B$2:$L$318,8,FALSE),"")</f>
        <v>Commodity description</v>
      </c>
      <c r="D13" s="51" t="str">
        <f ca="1">IFERROR(VLOOKUP($C$5&amp;$A13,'1R_logical_data-model-JUL2020'!$B$2:$L$318,10,FALSE),"")</f>
        <v>M</v>
      </c>
      <c r="E13" s="52">
        <f ca="1">IFERROR(VLOOKUP($C$5&amp;$A13,'1R_logical_data-model-JUL2020'!$B$2:$L$318,11,FALSE),"")</f>
        <v>0</v>
      </c>
      <c r="F13" s="52" t="str">
        <f ca="1">IFERROR(VLOOKUP($C$5&amp;$A13,'1R_logical_data-model-JUL2020'!$B$2:$L$318,9,FALSE),"")</f>
        <v>T</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commodityName</v>
      </c>
      <c r="C14" s="50" t="str">
        <f ca="1">IFERROR(VLOOKUP($C$5&amp;$A14,'1R_logical_data-model-JUL2020'!$B$2:$L$318,8,FALSE),"")</f>
        <v>If no Code provided, name of commodity</v>
      </c>
      <c r="D14" s="51">
        <f ca="1">IFERROR(VLOOKUP($C$5&amp;$A14,'1R_logical_data-model-JUL2020'!$B$2:$L$318,10,FALSE),"")</f>
        <v>0</v>
      </c>
      <c r="E14" s="52" t="str">
        <f ca="1">IFERROR(VLOOKUP($C$5&amp;$A14,'1R_logical_data-model-JUL2020'!$B$2:$L$318,11,FALSE),"")</f>
        <v>n</v>
      </c>
      <c r="F14" s="52" t="str">
        <f ca="1">IFERROR(VLOOKUP($C$5&amp;$A14,'1R_logical_data-model-JUL2020'!$B$2:$L$318,9,FALSE),"")</f>
        <v>T</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commodityType</v>
      </c>
      <c r="C15" s="50" t="str">
        <f ca="1">IFERROR(VLOOKUP($C$5&amp;$A15,'1R_logical_data-model-JUL2020'!$B$2:$L$318,8,FALSE),"")</f>
        <v>Issuer of the Commodity Code - e.g. Brussels Tariff Nomenclature, EU Harmonized System Code, UN Standard International Trade…</v>
      </c>
      <c r="D15" s="51" t="str">
        <f ca="1">IFERROR(VLOOKUP($C$5&amp;$A15,'1R_logical_data-model-JUL2020'!$B$2:$L$318,10,FALSE),"")</f>
        <v>M</v>
      </c>
      <c r="E15" s="52">
        <f ca="1">IFERROR(VLOOKUP($C$5&amp;$A15,'1R_logical_data-model-JUL2020'!$B$2:$L$318,11,FALSE),"")</f>
        <v>0</v>
      </c>
      <c r="F15" s="52" t="str">
        <f ca="1">IFERROR(VLOOKUP($C$5&amp;$A15,'1R_logical_data-model-JUL2020'!$B$2:$L$318,9,FALSE),"")</f>
        <v>T</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manufacturer</v>
      </c>
      <c r="C16" s="50" t="str">
        <f ca="1">IFERROR(VLOOKUP($C$5&amp;$A16,'1R_logical_data-model-JUL2020'!$B$2:$L$318,8,FALSE),"")</f>
        <v>Manufacturing company details and contacts</v>
      </c>
      <c r="D16" s="51">
        <f ca="1">IFERROR(VLOOKUP($C$5&amp;$A16,'1R_logical_data-model-JUL2020'!$B$2:$L$318,10,FALSE),"")</f>
        <v>0</v>
      </c>
      <c r="E16" s="52">
        <f ca="1">IFERROR(VLOOKUP($C$5&amp;$A16,'1R_logical_data-model-JUL2020'!$B$2:$L$318,11,FALSE),"")</f>
        <v>0</v>
      </c>
      <c r="F16" s="52" t="str">
        <f ca="1">IFERROR(VLOOKUP($C$5&amp;$A16,'1R_logical_data-model-JUL2020'!$B$2:$L$318,9,FALSE),"")</f>
        <v>O</v>
      </c>
      <c r="G16" s="53" t="str">
        <f ca="1">IFERROR(HYPERLINK("#"&amp;VLOOKUP($C$5&amp;$A16,'1R_logical_data-model-JUL2020'!$B$2:$L$318,7,FALSE)&amp;"!A1",VLOOKUP($C$5&amp;$A16,'1R_logical_data-model-JUL2020'!$B$2:$L$318,7,FALSE)),"")</f>
        <v>Company</v>
      </c>
    </row>
    <row r="17" spans="1:7" s="42" customFormat="1" ht="54.95" customHeight="1" x14ac:dyDescent="0.2">
      <c r="A17" s="56">
        <v>7</v>
      </c>
      <c r="B17" s="54" t="str">
        <f ca="1">IFERROR(VLOOKUP($C$5&amp;$A17,'1R_logical_data-model-JUL2020'!$B$2:$L$318,6,FALSE),"")</f>
        <v>otherIdentifier</v>
      </c>
      <c r="C17" s="50" t="str">
        <f ca="1">IFERROR(VLOOKUP($C$5&amp;$A17,'1R_logical_data-model-JUL2020'!$B$2:$L$318,8,FALSE),"")</f>
        <v>Other product identifier (e.g. Bar code, UPC, EAN, Amazon…)</v>
      </c>
      <c r="D17" s="51">
        <f ca="1">IFERROR(VLOOKUP($C$5&amp;$A17,'1R_logical_data-model-JUL2020'!$B$2:$L$318,10,FALSE),"")</f>
        <v>0</v>
      </c>
      <c r="E17" s="52" t="str">
        <f ca="1">IFERROR(VLOOKUP($C$5&amp;$A17,'1R_logical_data-model-JUL2020'!$B$2:$L$318,11,FALSE),"")</f>
        <v>n</v>
      </c>
      <c r="F17" s="52" t="str">
        <f ca="1">IFERROR(VLOOKUP($C$5&amp;$A17,'1R_logical_data-model-JUL2020'!$B$2:$L$318,9,FALSE),"")</f>
        <v>O</v>
      </c>
      <c r="G17" s="53" t="str">
        <f ca="1">IFERROR(HYPERLINK("#"&amp;VLOOKUP($C$5&amp;$A17,'1R_logical_data-model-JUL2020'!$B$2:$L$318,7,FALSE)&amp;"!A1",VLOOKUP($C$5&amp;$A17,'1R_logical_data-model-JUL2020'!$B$2:$L$318,7,FALSE)),"")</f>
        <v>OtherIdentifier</v>
      </c>
    </row>
    <row r="18" spans="1:7" s="42" customFormat="1" ht="54.95" customHeight="1" x14ac:dyDescent="0.2">
      <c r="A18" s="56">
        <v>8</v>
      </c>
      <c r="B18" s="54" t="str">
        <f ca="1">IFERROR(VLOOKUP($C$5&amp;$A18,'1R_logical_data-model-JUL2020'!$B$2:$L$318,6,FALSE),"")</f>
        <v>productDescription</v>
      </c>
      <c r="C18" s="50" t="str">
        <f ca="1">IFERROR(VLOOKUP($C$5&amp;$A18,'1R_logical_data-model-JUL2020'!$B$2:$L$318,8,FALSE),"")</f>
        <v>Product description</v>
      </c>
      <c r="D18" s="51">
        <f ca="1">IFERROR(VLOOKUP($C$5&amp;$A18,'1R_logical_data-model-JUL2020'!$B$2:$L$318,10,FALSE),"")</f>
        <v>0</v>
      </c>
      <c r="E18" s="52">
        <f ca="1">IFERROR(VLOOKUP($C$5&amp;$A18,'1R_logical_data-model-JUL2020'!$B$2:$L$318,11,FALSE),"")</f>
        <v>0</v>
      </c>
      <c r="F18" s="52" t="str">
        <f ca="1">IFERROR(VLOOKUP($C$5&amp;$A18,'1R_logical_data-model-JUL2020'!$B$2:$L$318,9,FALSE),"")</f>
        <v>T</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productIdentifier</v>
      </c>
      <c r="C19" s="50" t="str">
        <f ca="1">IFERROR(VLOOKUP($C$5&amp;$A19,'1R_logical_data-model-JUL2020'!$B$2:$L$318,8,FALSE),"")</f>
        <v>Manufacturer's unique product identifier</v>
      </c>
      <c r="D19" s="51">
        <f ca="1">IFERROR(VLOOKUP($C$5&amp;$A19,'1R_logical_data-model-JUL2020'!$B$2:$L$318,10,FALSE),"")</f>
        <v>0</v>
      </c>
      <c r="E19" s="52">
        <f ca="1">IFERROR(VLOOKUP($C$5&amp;$A19,'1R_logical_data-model-JUL2020'!$B$2:$L$318,11,FALSE),"")</f>
        <v>0</v>
      </c>
      <c r="F19" s="52" t="str">
        <f ca="1">IFERROR(VLOOKUP($C$5&amp;$A19,'1R_logical_data-model-JUL2020'!$B$2:$L$318,9,FALSE),"")</f>
        <v>T</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uNNumber</v>
      </c>
      <c r="C20" s="50" t="str">
        <f ca="1">IFERROR(VLOOKUP($C$5&amp;$A20,'1R_logical_data-model-JUL2020'!$B$2:$L$318,8,FALSE),"")</f>
        <v>Reference identifying the United Nations Dangerous Goods serial number assigned within the UN to substances and articles contained in a list of the dangerous goods most commonly carried. e.g. 1189 - Ethylene glycol monomethyl ether acetate</v>
      </c>
      <c r="D20" s="51">
        <f ca="1">IFERROR(VLOOKUP($C$5&amp;$A20,'1R_logical_data-model-JUL2020'!$B$2:$L$318,10,FALSE),"")</f>
        <v>0</v>
      </c>
      <c r="E20" s="52">
        <f ca="1">IFERROR(VLOOKUP($C$5&amp;$A20,'1R_logical_data-model-JUL2020'!$B$2:$L$318,11,FALSE),"")</f>
        <v>0</v>
      </c>
      <c r="F20" s="52" t="str">
        <f ca="1">IFERROR(VLOOKUP($C$5&amp;$A20,'1R_logical_data-model-JUL2020'!$B$2:$L$318,9,FALSE),"")</f>
        <v>T</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63" priority="2">
      <formula>$B11=""</formula>
    </cfRule>
  </conditionalFormatting>
  <conditionalFormatting sqref="B12:G40">
    <cfRule type="expression" dxfId="62" priority="1">
      <formula>$B12=""</formula>
    </cfRule>
  </conditionalFormatting>
  <hyperlinks>
    <hyperlink ref="E5:E6" location="Display!A1" display="Back to Display" xr:uid="{31ABF60A-D65B-4BB1-816C-913751261BD4}"/>
    <hyperlink ref="E5:G6" location="'MOP vs Data Model'!A1" display="Back to &quot;MOP vs Data Model&quot; screen" xr:uid="{4D48B5CC-5BF0-4E29-81B4-E1834525F2CA}"/>
  </hyperlinks>
  <pageMargins left="0.7" right="0.7" top="0.75" bottom="0.75" header="0.3" footer="0.3"/>
  <pageSetup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698B-5B22-45C4-86B7-BFEBA60A7ECB}">
  <sheetPr codeName="Sheet35">
    <tabColor rgb="FF00B050"/>
  </sheetPr>
  <dimension ref="A5:G40"/>
  <sheetViews>
    <sheetView showGridLines="0" zoomScaleNormal="100" workbookViewId="0">
      <selection activeCell="E5" sqref="E5:G6"/>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Request</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allotment</v>
      </c>
      <c r="C11" s="50" t="str">
        <f ca="1">IFERROR(VLOOKUP($C$5&amp;$A11,'1R_logical_data-model-JUL2020'!$B$2:$L$318,8,FALSE),"")</f>
        <v>Reference to the Allotment as per the contracts between forwarders and carriers</v>
      </c>
      <c r="D11" s="51">
        <f ca="1">IFERROR(VLOOKUP($C$5&amp;$A11,'1R_logical_data-model-JUL2020'!$B$2:$L$318,10,FALSE),"")</f>
        <v>0</v>
      </c>
      <c r="E11" s="52">
        <f ca="1">IFERROR(VLOOKUP($C$5&amp;$A11,'1R_logical_data-model-JUL2020'!$B$2:$L$318,11,FALSE),"")</f>
        <v>0</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parties</v>
      </c>
      <c r="C12" s="50" t="str">
        <f ca="1">IFERROR(VLOOKUP($C$5&amp;$A12,'1R_logical_data-model-JUL2020'!$B$2:$L$318,8,FALSE),"")</f>
        <v>Parties involved if known</v>
      </c>
      <c r="D12" s="51">
        <f ca="1">IFERROR(VLOOKUP($C$5&amp;$A12,'1R_logical_data-model-JUL2020'!$B$2:$L$318,10,FALSE),"")</f>
        <v>0</v>
      </c>
      <c r="E12" s="52" t="str">
        <f ca="1">IFERROR(VLOOKUP($C$5&amp;$A12,'1R_logical_data-model-JUL2020'!$B$2:$L$318,11,FALSE),"")</f>
        <v>n</v>
      </c>
      <c r="F12" s="52" t="str">
        <f ca="1">IFERROR(VLOOKUP($C$5&amp;$A12,'1R_logical_data-model-JUL2020'!$B$2:$L$318,9,FALSE),"")</f>
        <v>O</v>
      </c>
      <c r="G12" s="53" t="str">
        <f ca="1">IFERROR(HYPERLINK("#"&amp;VLOOKUP($C$5&amp;$A12,'1R_logical_data-model-JUL2020'!$B$2:$L$318,7,FALSE)&amp;"!A1",VLOOKUP($C$5&amp;$A12,'1R_logical_data-model-JUL2020'!$B$2:$L$318,7,FALSE)),"")</f>
        <v>OtherParty</v>
      </c>
    </row>
    <row r="13" spans="1:7" s="42" customFormat="1" ht="54.95" customHeight="1" x14ac:dyDescent="0.2">
      <c r="A13" s="56">
        <v>3</v>
      </c>
      <c r="B13" s="54" t="str">
        <f ca="1">IFERROR(VLOOKUP($C$5&amp;$A13,'1R_logical_data-model-JUL2020'!$B$2:$L$318,6,FALSE),"")</f>
        <v>ratingsPreference</v>
      </c>
      <c r="C13" s="50" t="str">
        <f ca="1">IFERROR(VLOOKUP($C$5&amp;$A13,'1R_logical_data-model-JUL2020'!$B$2:$L$318,8,FALSE),"")</f>
        <v>Ratings preferences of the request</v>
      </c>
      <c r="D13" s="51">
        <f ca="1">IFERROR(VLOOKUP($C$5&amp;$A13,'1R_logical_data-model-JUL2020'!$B$2:$L$318,10,FALSE),"")</f>
        <v>0</v>
      </c>
      <c r="E13" s="52">
        <f ca="1">IFERROR(VLOOKUP($C$5&amp;$A13,'1R_logical_data-model-JUL2020'!$B$2:$L$318,11,FALSE),"")</f>
        <v>0</v>
      </c>
      <c r="F13" s="52" t="str">
        <f ca="1">IFERROR(VLOOKUP($C$5&amp;$A13,'1R_logical_data-model-JUL2020'!$B$2:$L$318,9,FALSE),"")</f>
        <v>O</v>
      </c>
      <c r="G13" s="53" t="str">
        <f ca="1">IFERROR(HYPERLINK("#"&amp;VLOOKUP($C$5&amp;$A13,'1R_logical_data-model-JUL2020'!$B$2:$L$318,7,FALSE)&amp;"!A1",VLOOKUP($C$5&amp;$A13,'1R_logical_data-model-JUL2020'!$B$2:$L$318,7,FALSE)),"")</f>
        <v>Ratings</v>
      </c>
    </row>
    <row r="14" spans="1:7" s="42" customFormat="1" ht="54.95" customHeight="1" x14ac:dyDescent="0.2">
      <c r="A14" s="56">
        <v>4</v>
      </c>
      <c r="B14" s="54" t="str">
        <f ca="1">IFERROR(VLOOKUP($C$5&amp;$A14,'1R_logical_data-model-JUL2020'!$B$2:$L$318,6,FALSE),"")</f>
        <v>requestType</v>
      </c>
      <c r="C14" s="50" t="str">
        <f ca="1">IFERROR(VLOOKUP($C$5&amp;$A14,'1R_logical_data-model-JUL2020'!$B$2:$L$318,8,FALSE),"")</f>
        <v>Identification of the request type: Quote or Booking</v>
      </c>
      <c r="D14" s="51" t="str">
        <f ca="1">IFERROR(VLOOKUP($C$5&amp;$A14,'1R_logical_data-model-JUL2020'!$B$2:$L$318,10,FALSE),"")</f>
        <v>O</v>
      </c>
      <c r="E14" s="52">
        <f ca="1">IFERROR(VLOOKUP($C$5&amp;$A14,'1R_logical_data-model-JUL2020'!$B$2:$L$318,11,FALSE),"")</f>
        <v>1</v>
      </c>
      <c r="F14" s="52" t="str">
        <f ca="1">IFERROR(VLOOKUP($C$5&amp;$A14,'1R_logical_data-model-JUL2020'!$B$2:$L$318,9,FALSE),"")</f>
        <v>T</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routingPreferences</v>
      </c>
      <c r="C15" s="50" t="str">
        <f ca="1">IFERROR(VLOOKUP($C$5&amp;$A15,'1R_logical_data-model-JUL2020'!$B$2:$L$318,8,FALSE),"")</f>
        <v>Routing details that are part of the request, these details will be used to determine if the offer is a perfect match</v>
      </c>
      <c r="D15" s="51">
        <f ca="1">IFERROR(VLOOKUP($C$5&amp;$A15,'1R_logical_data-model-JUL2020'!$B$2:$L$318,10,FALSE),"")</f>
        <v>0</v>
      </c>
      <c r="E15" s="52">
        <f ca="1">IFERROR(VLOOKUP($C$5&amp;$A15,'1R_logical_data-model-JUL2020'!$B$2:$L$318,11,FALSE),"")</f>
        <v>0</v>
      </c>
      <c r="F15" s="52" t="str">
        <f ca="1">IFERROR(VLOOKUP($C$5&amp;$A15,'1R_logical_data-model-JUL2020'!$B$2:$L$318,9,FALSE),"")</f>
        <v>O</v>
      </c>
      <c r="G15" s="53" t="str">
        <f ca="1">IFERROR(HYPERLINK("#"&amp;VLOOKUP($C$5&amp;$A15,'1R_logical_data-model-JUL2020'!$B$2:$L$318,7,FALSE)&amp;"!A1",VLOOKUP($C$5&amp;$A15,'1R_logical_data-model-JUL2020'!$B$2:$L$318,7,FALSE)),"")</f>
        <v>Routing</v>
      </c>
    </row>
    <row r="16" spans="1:7" s="42" customFormat="1" ht="54.95" customHeight="1" x14ac:dyDescent="0.2">
      <c r="A16" s="56">
        <v>6</v>
      </c>
      <c r="B16" s="54" t="str">
        <f ca="1">IFERROR(VLOOKUP($C$5&amp;$A16,'1R_logical_data-model-JUL2020'!$B$2:$L$318,6,FALSE),"")</f>
        <v>shipmentSecurityStatus</v>
      </c>
      <c r="C16" s="50" t="str">
        <f ca="1">IFERROR(VLOOKUP($C$5&amp;$A16,'1R_logical_data-model-JUL2020'!$B$2:$L$318,8,FALSE),"")</f>
        <v>Indicate the secruty state of the shipment, screened or not</v>
      </c>
      <c r="D16" s="51">
        <f ca="1">IFERROR(VLOOKUP($C$5&amp;$A16,'1R_logical_data-model-JUL2020'!$B$2:$L$318,10,FALSE),"")</f>
        <v>0</v>
      </c>
      <c r="E16" s="52">
        <f ca="1">IFERROR(VLOOKUP($C$5&amp;$A16,'1R_logical_data-model-JUL2020'!$B$2:$L$318,11,FALSE),"")</f>
        <v>0</v>
      </c>
      <c r="F16" s="52" t="str">
        <f ca="1">IFERROR(VLOOKUP($C$5&amp;$A16,'1R_logical_data-model-JUL2020'!$B$2:$L$318,9,FALSE),"")</f>
        <v>T</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shipmentDetails</v>
      </c>
      <c r="C17" s="50" t="str">
        <f ca="1">IFERROR(VLOOKUP($C$5&amp;$A17,'1R_logical_data-model-JUL2020'!$B$2:$L$318,8,FALSE),"")</f>
        <v>Details of the shipement that is to be shipped</v>
      </c>
      <c r="D17" s="51">
        <f ca="1">IFERROR(VLOOKUP($C$5&amp;$A17,'1R_logical_data-model-JUL2020'!$B$2:$L$318,10,FALSE),"")</f>
        <v>0</v>
      </c>
      <c r="E17" s="52">
        <f ca="1">IFERROR(VLOOKUP($C$5&amp;$A17,'1R_logical_data-model-JUL2020'!$B$2:$L$318,11,FALSE),"")</f>
        <v>0</v>
      </c>
      <c r="F17" s="52" t="str">
        <f ca="1">IFERROR(VLOOKUP($C$5&amp;$A17,'1R_logical_data-model-JUL2020'!$B$2:$L$318,9,FALSE),"")</f>
        <v>O</v>
      </c>
      <c r="G17" s="53" t="str">
        <f ca="1">IFERROR(HYPERLINK("#"&amp;VLOOKUP($C$5&amp;$A17,'1R_logical_data-model-JUL2020'!$B$2:$L$318,7,FALSE)&amp;"!A1",VLOOKUP($C$5&amp;$A17,'1R_logical_data-model-JUL2020'!$B$2:$L$318,7,FALSE)),"")</f>
        <v>Shipment</v>
      </c>
    </row>
    <row r="18" spans="1:7" s="42" customFormat="1" ht="54.95" customHeight="1" x14ac:dyDescent="0.2">
      <c r="A18" s="56">
        <v>8</v>
      </c>
      <c r="B18" s="54" t="str">
        <f ca="1">IFERROR(VLOOKUP($C$5&amp;$A18,'1R_logical_data-model-JUL2020'!$B$2:$L$318,6,FALSE),"")</f>
        <v>transportMovement</v>
      </c>
      <c r="C18" s="50" t="str">
        <f ca="1">IFERROR(VLOOKUP($C$5&amp;$A18,'1R_logical_data-model-JUL2020'!$B$2:$L$318,8,FALSE),"")</f>
        <v>Transport segment linked to the request, including the Departure and Arrival locations requested</v>
      </c>
      <c r="D18" s="51">
        <f ca="1">IFERROR(VLOOKUP($C$5&amp;$A18,'1R_logical_data-model-JUL2020'!$B$2:$L$318,10,FALSE),"")</f>
        <v>0</v>
      </c>
      <c r="E18" s="52">
        <f ca="1">IFERROR(VLOOKUP($C$5&amp;$A18,'1R_logical_data-model-JUL2020'!$B$2:$L$318,11,FALSE),"")</f>
        <v>0</v>
      </c>
      <c r="F18" s="52" t="str">
        <f ca="1">IFERROR(VLOOKUP($C$5&amp;$A18,'1R_logical_data-model-JUL2020'!$B$2:$L$318,9,FALSE),"")</f>
        <v>O</v>
      </c>
      <c r="G18" s="53" t="str">
        <f ca="1">IFERROR(HYPERLINK("#"&amp;VLOOKUP($C$5&amp;$A18,'1R_logical_data-model-JUL2020'!$B$2:$L$318,7,FALSE)&amp;"!A1",VLOOKUP($C$5&amp;$A18,'1R_logical_data-model-JUL2020'!$B$2:$L$318,7,FALSE)),"")</f>
        <v>TransportSegment</v>
      </c>
    </row>
    <row r="19" spans="1:7" s="42" customFormat="1" ht="54.95" customHeight="1" x14ac:dyDescent="0.2">
      <c r="A19" s="56">
        <v>9</v>
      </c>
      <c r="B19" s="54" t="str">
        <f ca="1">IFERROR(VLOOKUP($C$5&amp;$A19,'1R_logical_data-model-JUL2020'!$B$2:$L$318,6,FALSE),"")</f>
        <v>unitsPreference</v>
      </c>
      <c r="C19" s="50" t="str">
        <f ca="1">IFERROR(VLOOKUP($C$5&amp;$A19,'1R_logical_data-model-JUL2020'!$B$2:$L$318,8,FALSE),"")</f>
        <v>Unit preferences of the request (e.g. kg or cm)</v>
      </c>
      <c r="D19" s="51">
        <f ca="1">IFERROR(VLOOKUP($C$5&amp;$A19,'1R_logical_data-model-JUL2020'!$B$2:$L$318,10,FALSE),"")</f>
        <v>0</v>
      </c>
      <c r="E19" s="52" t="str">
        <f ca="1">IFERROR(VLOOKUP($C$5&amp;$A19,'1R_logical_data-model-JUL2020'!$B$2:$L$318,11,FALSE),"")</f>
        <v>n</v>
      </c>
      <c r="F19" s="52" t="str">
        <f ca="1">IFERROR(VLOOKUP($C$5&amp;$A19,'1R_logical_data-model-JUL2020'!$B$2:$L$318,9,FALSE),"")</f>
        <v>O</v>
      </c>
      <c r="G19" s="53" t="str">
        <f ca="1">IFERROR(HYPERLINK("#"&amp;VLOOKUP($C$5&amp;$A19,'1R_logical_data-model-JUL2020'!$B$2:$L$318,7,FALSE)&amp;"!A1",VLOOKUP($C$5&amp;$A19,'1R_logical_data-model-JUL2020'!$B$2:$L$318,7,FALSE)),"")</f>
        <v>Value</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61" priority="2">
      <formula>$B11=""</formula>
    </cfRule>
  </conditionalFormatting>
  <conditionalFormatting sqref="B12:G40">
    <cfRule type="expression" dxfId="60" priority="1">
      <formula>$B12=""</formula>
    </cfRule>
  </conditionalFormatting>
  <hyperlinks>
    <hyperlink ref="E5:E6" location="Display!A1" display="Back to Display" xr:uid="{EE623509-F574-4D8A-ACEA-5641B5C90DF3}"/>
    <hyperlink ref="E5:G6" location="'MOP vs Data Model'!A1" display="Back to &quot;MOP vs Data Model&quot; screen" xr:uid="{E4C91A5F-68D3-4B86-B97C-34AEB510EF04}"/>
  </hyperlinks>
  <pageMargins left="0.7" right="0.7" top="0.75" bottom="0.75" header="0.3" footer="0.3"/>
  <pageSetup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D8DDD-E55E-4DFA-A881-FF86E1442D18}">
  <sheetPr codeName="Sheet36">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Ranges</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amount</v>
      </c>
      <c r="C11" s="50" t="str">
        <f ca="1">IFERROR(VLOOKUP($C$5&amp;$A11,'1R_logical_data-model-JUL2020'!$B$2:$L$318,8,FALSE),"")</f>
        <v>Amount</v>
      </c>
      <c r="D11" s="51">
        <f ca="1">IFERROR(VLOOKUP($C$5&amp;$A11,'1R_logical_data-model-JUL2020'!$B$2:$L$318,10,FALSE),"")</f>
        <v>0</v>
      </c>
      <c r="E11" s="52">
        <f ca="1">IFERROR(VLOOKUP($C$5&amp;$A11,'1R_logical_data-model-JUL2020'!$B$2:$L$318,11,FALSE),"")</f>
        <v>0</v>
      </c>
      <c r="F11" s="52" t="str">
        <f ca="1">IFERROR(VLOOKUP($C$5&amp;$A11,'1R_logical_data-model-JUL2020'!$B$2:$L$318,9,FALSE),"")</f>
        <v>N</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maximumQuantity</v>
      </c>
      <c r="C12" s="50" t="str">
        <f ca="1">IFERROR(VLOOKUP($C$5&amp;$A12,'1R_logical_data-model-JUL2020'!$B$2:$L$318,8,FALSE),"")</f>
        <v>Maximum quantity</v>
      </c>
      <c r="D12" s="51">
        <f ca="1">IFERROR(VLOOKUP($C$5&amp;$A12,'1R_logical_data-model-JUL2020'!$B$2:$L$318,10,FALSE),"")</f>
        <v>0</v>
      </c>
      <c r="E12" s="52">
        <f ca="1">IFERROR(VLOOKUP($C$5&amp;$A12,'1R_logical_data-model-JUL2020'!$B$2:$L$318,11,FALSE),"")</f>
        <v>0</v>
      </c>
      <c r="F12" s="52" t="str">
        <f ca="1">IFERROR(VLOOKUP($C$5&amp;$A12,'1R_logical_data-model-JUL2020'!$B$2:$L$318,9,FALSE),"")</f>
        <v>N</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minimumQuantity</v>
      </c>
      <c r="C13" s="50" t="str">
        <f ca="1">IFERROR(VLOOKUP($C$5&amp;$A13,'1R_logical_data-model-JUL2020'!$B$2:$L$318,8,FALSE),"")</f>
        <v>Minimum quantity</v>
      </c>
      <c r="D13" s="51">
        <f ca="1">IFERROR(VLOOKUP($C$5&amp;$A13,'1R_logical_data-model-JUL2020'!$B$2:$L$318,10,FALSE),"")</f>
        <v>0</v>
      </c>
      <c r="E13" s="52">
        <f ca="1">IFERROR(VLOOKUP($C$5&amp;$A13,'1R_logical_data-model-JUL2020'!$B$2:$L$318,11,FALSE),"")</f>
        <v>0</v>
      </c>
      <c r="F13" s="52" t="str">
        <f ca="1">IFERROR(VLOOKUP($C$5&amp;$A13,'1R_logical_data-model-JUL2020'!$B$2:$L$318,9,FALSE),"")</f>
        <v>N</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rateClassCode</v>
      </c>
      <c r="C14" s="50" t="str">
        <f ca="1">IFERROR(VLOOKUP($C$5&amp;$A14,'1R_logical_data-model-JUL2020'!$B$2:$L$318,8,FALSE),"")</f>
        <v>rate class code e.g. Q</v>
      </c>
      <c r="D14" s="51">
        <f ca="1">IFERROR(VLOOKUP($C$5&amp;$A14,'1R_logical_data-model-JUL2020'!$B$2:$L$318,10,FALSE),"")</f>
        <v>0</v>
      </c>
      <c r="E14" s="52">
        <f ca="1">IFERROR(VLOOKUP($C$5&amp;$A14,'1R_logical_data-model-JUL2020'!$B$2:$L$318,11,FALSE),"")</f>
        <v>0</v>
      </c>
      <c r="F14" s="52" t="str">
        <f ca="1">IFERROR(VLOOKUP($C$5&amp;$A14,'1R_logical_data-model-JUL2020'!$B$2:$L$318,9,FALSE),"")</f>
        <v>T</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ratingType</v>
      </c>
      <c r="C15" s="50" t="str">
        <f ca="1">IFERROR(VLOOKUP($C$5&amp;$A15,'1R_logical_data-model-JUL2020'!$B$2:$L$318,8,FALSE),"")</f>
        <v>rating type - list uldRatingType</v>
      </c>
      <c r="D15" s="51">
        <f ca="1">IFERROR(VLOOKUP($C$5&amp;$A15,'1R_logical_data-model-JUL2020'!$B$2:$L$318,10,FALSE),"")</f>
        <v>0</v>
      </c>
      <c r="E15" s="52">
        <f ca="1">IFERROR(VLOOKUP($C$5&amp;$A15,'1R_logical_data-model-JUL2020'!$B$2:$L$318,11,FALSE),"")</f>
        <v>0</v>
      </c>
      <c r="F15" s="52" t="str">
        <f ca="1">IFERROR(VLOOKUP($C$5&amp;$A15,'1R_logical_data-model-JUL2020'!$B$2:$L$318,9,FALSE),"")</f>
        <v>T</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scr</v>
      </c>
      <c r="C16" s="50" t="str">
        <f ca="1">IFERROR(VLOOKUP($C$5&amp;$A16,'1R_logical_data-model-JUL2020'!$B$2:$L$318,8,FALSE),"")</f>
        <v>Specific commodity code linked to commodity</v>
      </c>
      <c r="D16" s="51">
        <f ca="1">IFERROR(VLOOKUP($C$5&amp;$A16,'1R_logical_data-model-JUL2020'!$B$2:$L$318,10,FALSE),"")</f>
        <v>0</v>
      </c>
      <c r="E16" s="52">
        <f ca="1">IFERROR(VLOOKUP($C$5&amp;$A16,'1R_logical_data-model-JUL2020'!$B$2:$L$318,11,FALSE),"")</f>
        <v>0</v>
      </c>
      <c r="F16" s="52" t="str">
        <f ca="1">IFERROR(VLOOKUP($C$5&amp;$A16,'1R_logical_data-model-JUL2020'!$B$2:$L$318,9,FALSE),"")</f>
        <v>T</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unitBasis</v>
      </c>
      <c r="C17" s="50" t="str">
        <f ca="1">IFERROR(VLOOKUP($C$5&amp;$A17,'1R_logical_data-model-JUL2020'!$B$2:$L$318,8,FALSE),"")</f>
        <v>Unit basis e.g. Chargeable Weight</v>
      </c>
      <c r="D17" s="51">
        <f ca="1">IFERROR(VLOOKUP($C$5&amp;$A17,'1R_logical_data-model-JUL2020'!$B$2:$L$318,10,FALSE),"")</f>
        <v>0</v>
      </c>
      <c r="E17" s="52">
        <f ca="1">IFERROR(VLOOKUP($C$5&amp;$A17,'1R_logical_data-model-JUL2020'!$B$2:$L$318,11,FALSE),"")</f>
        <v>0</v>
      </c>
      <c r="F17" s="52" t="str">
        <f ca="1">IFERROR(VLOOKUP($C$5&amp;$A17,'1R_logical_data-model-JUL2020'!$B$2:$L$318,9,FALSE),"")</f>
        <v>T</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59" priority="2">
      <formula>$B11=""</formula>
    </cfRule>
  </conditionalFormatting>
  <conditionalFormatting sqref="B12:G40">
    <cfRule type="expression" dxfId="58" priority="1">
      <formula>$B12=""</formula>
    </cfRule>
  </conditionalFormatting>
  <hyperlinks>
    <hyperlink ref="E5:E6" location="Display!A1" display="Back to Display" xr:uid="{BFEACF47-17B1-4CD2-8D31-2E1620DE0532}"/>
    <hyperlink ref="E5:G6" location="'MOP vs Data Model'!A1" display="Back to &quot;MOP vs Data Model&quot; screen" xr:uid="{B5FE33FB-3348-440E-B109-5A9280357CEF}"/>
  </hyperlinks>
  <pageMargins left="0.7" right="0.7" top="0.75" bottom="0.75" header="0.3" footer="0.3"/>
  <pageSetup orientation="portrait"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5EAD2-7F5B-444B-86C3-FE7731F721C9}">
  <sheetPr codeName="Sheet37">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Ratings</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chargeCode</v>
      </c>
      <c r="C11" s="50" t="str">
        <f ca="1">IFERROR(VLOOKUP($C$5&amp;$A11,'1R_logical_data-model-JUL2020'!$B$2:$L$318,8,FALSE),"")</f>
        <v>Code of the charge e.g. MY, SC, etc.</v>
      </c>
      <c r="D11" s="51">
        <f ca="1">IFERROR(VLOOKUP($C$5&amp;$A11,'1R_logical_data-model-JUL2020'!$B$2:$L$318,10,FALSE),"")</f>
        <v>0</v>
      </c>
      <c r="E11" s="52">
        <f ca="1">IFERROR(VLOOKUP($C$5&amp;$A11,'1R_logical_data-model-JUL2020'!$B$2:$L$318,11,FALSE),"")</f>
        <v>0</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chargeDescription</v>
      </c>
      <c r="C12" s="50" t="str">
        <f ca="1">IFERROR(VLOOKUP($C$5&amp;$A12,'1R_logical_data-model-JUL2020'!$B$2:$L$318,8,FALSE),"")</f>
        <v>Description of the charge e.g. Airfreight, fuel, etc.</v>
      </c>
      <c r="D12" s="51">
        <f ca="1">IFERROR(VLOOKUP($C$5&amp;$A12,'1R_logical_data-model-JUL2020'!$B$2:$L$318,10,FALSE),"")</f>
        <v>0</v>
      </c>
      <c r="E12" s="52">
        <f ca="1">IFERROR(VLOOKUP($C$5&amp;$A12,'1R_logical_data-model-JUL2020'!$B$2:$L$318,11,FALSE),"")</f>
        <v>0</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chargeType</v>
      </c>
      <c r="C13" s="50" t="str">
        <f ca="1">IFERROR(VLOOKUP($C$5&amp;$A13,'1R_logical_data-model-JUL2020'!$B$2:$L$318,8,FALSE),"")</f>
        <v>Type of charge e.g. Freight, Surcharges, etc.</v>
      </c>
      <c r="D13" s="51">
        <f ca="1">IFERROR(VLOOKUP($C$5&amp;$A13,'1R_logical_data-model-JUL2020'!$B$2:$L$318,10,FALSE),"")</f>
        <v>0</v>
      </c>
      <c r="E13" s="52">
        <f ca="1">IFERROR(VLOOKUP($C$5&amp;$A13,'1R_logical_data-model-JUL2020'!$B$2:$L$318,11,FALSE),"")</f>
        <v>0</v>
      </c>
      <c r="F13" s="52" t="str">
        <f ca="1">IFERROR(VLOOKUP($C$5&amp;$A13,'1R_logical_data-model-JUL2020'!$B$2:$L$318,9,FALSE),"")</f>
        <v>T</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priceSpecification</v>
      </c>
      <c r="C14" s="50" t="str">
        <f ca="1">IFERROR(VLOOKUP($C$5&amp;$A14,'1R_logical_data-model-JUL2020'!$B$2:$L$318,8,FALSE),"")</f>
        <v>Specification of the price e.g. Street, Group, Spot, etc.</v>
      </c>
      <c r="D14" s="51">
        <f ca="1">IFERROR(VLOOKUP($C$5&amp;$A14,'1R_logical_data-model-JUL2020'!$B$2:$L$318,10,FALSE),"")</f>
        <v>0</v>
      </c>
      <c r="E14" s="52">
        <f ca="1">IFERROR(VLOOKUP($C$5&amp;$A14,'1R_logical_data-model-JUL2020'!$B$2:$L$318,11,FALSE),"")</f>
        <v>0</v>
      </c>
      <c r="F14" s="52" t="str">
        <f ca="1">IFERROR(VLOOKUP($C$5&amp;$A14,'1R_logical_data-model-JUL2020'!$B$2:$L$318,9,FALSE),"")</f>
        <v>T</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priceSpecificationRef</v>
      </c>
      <c r="C15" s="50" t="str">
        <f ca="1">IFERROR(VLOOKUP($C$5&amp;$A15,'1R_logical_data-model-JUL2020'!$B$2:$L$318,8,FALSE),"")</f>
        <v>Reference of price specifications</v>
      </c>
      <c r="D15" s="51">
        <f ca="1">IFERROR(VLOOKUP($C$5&amp;$A15,'1R_logical_data-model-JUL2020'!$B$2:$L$318,10,FALSE),"")</f>
        <v>0</v>
      </c>
      <c r="E15" s="52">
        <f ca="1">IFERROR(VLOOKUP($C$5&amp;$A15,'1R_logical_data-model-JUL2020'!$B$2:$L$318,11,FALSE),"")</f>
        <v>0</v>
      </c>
      <c r="F15" s="52" t="str">
        <f ca="1">IFERROR(VLOOKUP($C$5&amp;$A15,'1R_logical_data-model-JUL2020'!$B$2:$L$318,9,FALSE),"")</f>
        <v>T</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ranges</v>
      </c>
      <c r="C16" s="50" t="str">
        <f ca="1">IFERROR(VLOOKUP($C$5&amp;$A16,'1R_logical_data-model-JUL2020'!$B$2:$L$318,8,FALSE),"")</f>
        <v xml:space="preserve">Reference to the ranges </v>
      </c>
      <c r="D16" s="51">
        <f ca="1">IFERROR(VLOOKUP($C$5&amp;$A16,'1R_logical_data-model-JUL2020'!$B$2:$L$318,10,FALSE),"")</f>
        <v>0</v>
      </c>
      <c r="E16" s="52" t="str">
        <f ca="1">IFERROR(VLOOKUP($C$5&amp;$A16,'1R_logical_data-model-JUL2020'!$B$2:$L$318,11,FALSE),"")</f>
        <v>n</v>
      </c>
      <c r="F16" s="52" t="str">
        <f ca="1">IFERROR(VLOOKUP($C$5&amp;$A16,'1R_logical_data-model-JUL2020'!$B$2:$L$318,9,FALSE),"")</f>
        <v>O</v>
      </c>
      <c r="G16" s="53" t="str">
        <f ca="1">IFERROR(HYPERLINK("#"&amp;VLOOKUP($C$5&amp;$A16,'1R_logical_data-model-JUL2020'!$B$2:$L$318,7,FALSE)&amp;"!A1",VLOOKUP($C$5&amp;$A16,'1R_logical_data-model-JUL2020'!$B$2:$L$318,7,FALSE)),"")</f>
        <v>Ranges</v>
      </c>
    </row>
    <row r="17" spans="1:7" s="42" customFormat="1" ht="54.95" customHeight="1" x14ac:dyDescent="0.2">
      <c r="A17" s="56">
        <v>7</v>
      </c>
      <c r="B17" s="54" t="str">
        <f ca="1">IFERROR(VLOOKUP($C$5&amp;$A17,'1R_logical_data-model-JUL2020'!$B$2:$L$318,6,FALSE),"")</f>
        <v>subTotal</v>
      </c>
      <c r="C17" s="50" t="str">
        <f ca="1">IFERROR(VLOOKUP($C$5&amp;$A17,'1R_logical_data-model-JUL2020'!$B$2:$L$318,8,FALSE),"")</f>
        <v>Subtotal of the charge</v>
      </c>
      <c r="D17" s="51">
        <f ca="1">IFERROR(VLOOKUP($C$5&amp;$A17,'1R_logical_data-model-JUL2020'!$B$2:$L$318,10,FALSE),"")</f>
        <v>0</v>
      </c>
      <c r="E17" s="52">
        <f ca="1">IFERROR(VLOOKUP($C$5&amp;$A17,'1R_logical_data-model-JUL2020'!$B$2:$L$318,11,FALSE),"")</f>
        <v>0</v>
      </c>
      <c r="F17" s="52" t="str">
        <f ca="1">IFERROR(VLOOKUP($C$5&amp;$A17,'1R_logical_data-model-JUL2020'!$B$2:$L$318,9,FALSE),"")</f>
        <v>N</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57" priority="2">
      <formula>$B11=""</formula>
    </cfRule>
  </conditionalFormatting>
  <conditionalFormatting sqref="B12:G40">
    <cfRule type="expression" dxfId="56" priority="1">
      <formula>$B12=""</formula>
    </cfRule>
  </conditionalFormatting>
  <hyperlinks>
    <hyperlink ref="E5:E6" location="Display!A1" display="Back to Display" xr:uid="{A0519F04-703A-4AB5-802D-3A2AA3B85BAA}"/>
    <hyperlink ref="E5:G6" location="'MOP vs Data Model'!A1" display="Back to &quot;MOP vs Data Model&quot; screen" xr:uid="{CDC5E940-5AC4-477D-A722-DF30A7F5B185}"/>
  </hyperlinks>
  <pageMargins left="0.7" right="0.7" top="0.75" bottom="0.75" header="0.3" footer="0.3"/>
  <pageSetup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C9C5F-1EEA-4334-8A91-2818CBDE7D22}">
  <sheetPr codeName="Sheet38">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ReasonsForSecurityStatus</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groundsForExemption</v>
      </c>
      <c r="C11" s="50" t="str">
        <f ca="1">IFERROR(VLOOKUP($C$5&amp;$A11,'1R_logical_data-model-JUL2020'!$B$2:$L$318,8,FALSE),"")</f>
        <v xml:space="preserve">Exemption code - e.g. BIOM- Bio-Medical Samples </v>
      </c>
      <c r="D11" s="51">
        <f ca="1">IFERROR(VLOOKUP($C$5&amp;$A11,'1R_logical_data-model-JUL2020'!$B$2:$L$318,10,FALSE),"")</f>
        <v>0</v>
      </c>
      <c r="E11" s="52" t="str">
        <f ca="1">IFERROR(VLOOKUP($C$5&amp;$A11,'1R_logical_data-model-JUL2020'!$B$2:$L$318,11,FALSE),"")</f>
        <v>n</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otherScreeningMethods</v>
      </c>
      <c r="C12" s="50" t="str">
        <f ca="1">IFERROR(VLOOKUP($C$5&amp;$A12,'1R_logical_data-model-JUL2020'!$B$2:$L$318,8,FALSE),"")</f>
        <v>Other methods used to secure the cargo</v>
      </c>
      <c r="D12" s="51">
        <f ca="1">IFERROR(VLOOKUP($C$5&amp;$A12,'1R_logical_data-model-JUL2020'!$B$2:$L$318,10,FALSE),"")</f>
        <v>0</v>
      </c>
      <c r="E12" s="52" t="str">
        <f ca="1">IFERROR(VLOOKUP($C$5&amp;$A12,'1R_logical_data-model-JUL2020'!$B$2:$L$318,11,FALSE),"")</f>
        <v>n</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receivedFrom</v>
      </c>
      <c r="C13" s="50" t="str">
        <f ca="1">IFERROR(VLOOKUP($C$5&amp;$A13,'1R_logical_data-model-JUL2020'!$B$2:$L$318,8,FALSE),"")</f>
        <v>Known Consignor or Regulated Agent reference</v>
      </c>
      <c r="D13" s="51">
        <f ca="1">IFERROR(VLOOKUP($C$5&amp;$A13,'1R_logical_data-model-JUL2020'!$B$2:$L$318,10,FALSE),"")</f>
        <v>0</v>
      </c>
      <c r="E13" s="52" t="str">
        <f ca="1">IFERROR(VLOOKUP($C$5&amp;$A13,'1R_logical_data-model-JUL2020'!$B$2:$L$318,11,FALSE),"")</f>
        <v>n</v>
      </c>
      <c r="F13" s="52" t="str">
        <f ca="1">IFERROR(VLOOKUP($C$5&amp;$A13,'1R_logical_data-model-JUL2020'!$B$2:$L$318,9,FALSE),"")</f>
        <v>O</v>
      </c>
      <c r="G13" s="53" t="str">
        <f ca="1">IFERROR(HYPERLINK("#"&amp;VLOOKUP($C$5&amp;$A13,'1R_logical_data-model-JUL2020'!$B$2:$L$318,7,FALSE)&amp;"!A1",VLOOKUP($C$5&amp;$A13,'1R_logical_data-model-JUL2020'!$B$2:$L$318,7,FALSE)),"")</f>
        <v>ReceivedFrom</v>
      </c>
    </row>
    <row r="14" spans="1:7" s="42" customFormat="1" ht="54.95" customHeight="1" x14ac:dyDescent="0.2">
      <c r="A14" s="56">
        <v>4</v>
      </c>
      <c r="B14" s="54" t="str">
        <f ca="1">IFERROR(VLOOKUP($C$5&amp;$A14,'1R_logical_data-model-JUL2020'!$B$2:$L$318,6,FALSE),"")</f>
        <v>screeningMethod</v>
      </c>
      <c r="C14" s="50" t="str">
        <f ca="1">IFERROR(VLOOKUP($C$5&amp;$A14,'1R_logical_data-model-JUL2020'!$B$2:$L$318,8,FALSE),"")</f>
        <v xml:space="preserve">Screening methods which have been used to secure the cargo - e.g. EDS- Explosive Detection System </v>
      </c>
      <c r="D14" s="51">
        <f ca="1">IFERROR(VLOOKUP($C$5&amp;$A14,'1R_logical_data-model-JUL2020'!$B$2:$L$318,10,FALSE),"")</f>
        <v>0</v>
      </c>
      <c r="E14" s="52" t="str">
        <f ca="1">IFERROR(VLOOKUP($C$5&amp;$A14,'1R_logical_data-model-JUL2020'!$B$2:$L$318,11,FALSE),"")</f>
        <v>n</v>
      </c>
      <c r="F14" s="52" t="str">
        <f ca="1">IFERROR(VLOOKUP($C$5&amp;$A14,'1R_logical_data-model-JUL2020'!$B$2:$L$318,9,FALSE),"")</f>
        <v>T</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
      </c>
      <c r="C15" s="50" t="str">
        <f ca="1">IFERROR(VLOOKUP($C$5&amp;$A15,'1R_logical_data-model-JUL2020'!$B$2:$L$318,8,FALSE),"")</f>
        <v/>
      </c>
      <c r="D15" s="51" t="str">
        <f ca="1">IFERROR(VLOOKUP($C$5&amp;$A15,'1R_logical_data-model-JUL2020'!$B$2:$L$318,10,FALSE),"")</f>
        <v/>
      </c>
      <c r="E15" s="52" t="str">
        <f ca="1">IFERROR(VLOOKUP($C$5&amp;$A15,'1R_logical_data-model-JUL2020'!$B$2:$L$318,11,FALSE),"")</f>
        <v/>
      </c>
      <c r="F15" s="52" t="str">
        <f ca="1">IFERROR(VLOOKUP($C$5&amp;$A15,'1R_logical_data-model-JUL2020'!$B$2:$L$318,9,FALSE),"")</f>
        <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55" priority="2">
      <formula>$B11=""</formula>
    </cfRule>
  </conditionalFormatting>
  <conditionalFormatting sqref="B12:G40">
    <cfRule type="expression" dxfId="54" priority="1">
      <formula>$B12=""</formula>
    </cfRule>
  </conditionalFormatting>
  <hyperlinks>
    <hyperlink ref="E5:E6" location="Display!A1" display="Back to Display" xr:uid="{4BAD5E5E-34DA-488E-82F1-04A9E882EE49}"/>
    <hyperlink ref="E5:G6" location="'MOP vs Data Model'!A1" display="Back to &quot;MOP vs Data Model&quot; screen" xr:uid="{6D7ECA60-F20B-4D3D-9E66-2B177F71DA8F}"/>
  </hyperlinks>
  <pageMargins left="0.7" right="0.7" top="0.75" bottom="0.75" header="0.3" footer="0.3"/>
  <pageSetup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7A17E-F6EA-46EF-8B0E-A4295416F8E9}">
  <sheetPr codeName="Sheet39">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ReceivedFrom</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expiryDate</v>
      </c>
      <c r="C11" s="50" t="str">
        <f ca="1">IFERROR(VLOOKUP($C$5&amp;$A11,'1R_logical_data-model-JUL2020'!$B$2:$L$318,8,FALSE),"")</f>
        <v>Expiry date 4 digits month/year</v>
      </c>
      <c r="D11" s="51">
        <f ca="1">IFERROR(VLOOKUP($C$5&amp;$A11,'1R_logical_data-model-JUL2020'!$B$2:$L$318,10,FALSE),"")</f>
        <v>0</v>
      </c>
      <c r="E11" s="52">
        <f ca="1">IFERROR(VLOOKUP($C$5&amp;$A11,'1R_logical_data-model-JUL2020'!$B$2:$L$318,11,FALSE),"")</f>
        <v>0</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regulatedEntityIdentifier</v>
      </c>
      <c r="C12" s="50" t="str">
        <f ca="1">IFERROR(VLOOKUP($C$5&amp;$A12,'1R_logical_data-model-JUL2020'!$B$2:$L$318,8,FALSE),"")</f>
        <v>Regulated entity identifier (e.g. Regulated Agent Identifier) is mandatory</v>
      </c>
      <c r="D12" s="51">
        <f ca="1">IFERROR(VLOOKUP($C$5&amp;$A12,'1R_logical_data-model-JUL2020'!$B$2:$L$318,10,FALSE),"")</f>
        <v>0</v>
      </c>
      <c r="E12" s="52">
        <f ca="1">IFERROR(VLOOKUP($C$5&amp;$A12,'1R_logical_data-model-JUL2020'!$B$2:$L$318,11,FALSE),"")</f>
        <v>0</v>
      </c>
      <c r="F12" s="52" t="str">
        <f ca="1">IFERROR(VLOOKUP($C$5&amp;$A12,'1R_logical_data-model-JUL2020'!$B$2:$L$318,9,FALSE),"")</f>
        <v>O</v>
      </c>
      <c r="G12" s="53" t="str">
        <f ca="1">IFERROR(HYPERLINK("#"&amp;VLOOKUP($C$5&amp;$A12,'1R_logical_data-model-JUL2020'!$B$2:$L$318,7,FALSE)&amp;"!A1",VLOOKUP($C$5&amp;$A12,'1R_logical_data-model-JUL2020'!$B$2:$L$318,7,FALSE)),"")</f>
        <v>Company</v>
      </c>
    </row>
    <row r="13" spans="1:7" s="42" customFormat="1" ht="54.95" customHeight="1" x14ac:dyDescent="0.2">
      <c r="A13" s="56">
        <v>3</v>
      </c>
      <c r="B13" s="54" t="str">
        <f ca="1">IFERROR(VLOOKUP($C$5&amp;$A13,'1R_logical_data-model-JUL2020'!$B$2:$L$318,6,FALSE),"")</f>
        <v>regulatedPartyType</v>
      </c>
      <c r="C13" s="50" t="str">
        <f ca="1">IFERROR(VLOOKUP($C$5&amp;$A13,'1R_logical_data-model-JUL2020'!$B$2:$L$318,8,FALSE),"")</f>
        <v>Party type - e.g. RA - Regulated Agent, KC - Known Consignor, AO - Aircraft Operator, RC - Regulated Carrier</v>
      </c>
      <c r="D13" s="51">
        <f ca="1">IFERROR(VLOOKUP($C$5&amp;$A13,'1R_logical_data-model-JUL2020'!$B$2:$L$318,10,FALSE),"")</f>
        <v>0</v>
      </c>
      <c r="E13" s="52">
        <f ca="1">IFERROR(VLOOKUP($C$5&amp;$A13,'1R_logical_data-model-JUL2020'!$B$2:$L$318,11,FALSE),"")</f>
        <v>0</v>
      </c>
      <c r="F13" s="52" t="str">
        <f ca="1">IFERROR(VLOOKUP($C$5&amp;$A13,'1R_logical_data-model-JUL2020'!$B$2:$L$318,9,FALSE),"")</f>
        <v>T</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
      </c>
      <c r="C14" s="50" t="str">
        <f ca="1">IFERROR(VLOOKUP($C$5&amp;$A14,'1R_logical_data-model-JUL2020'!$B$2:$L$318,8,FALSE),"")</f>
        <v/>
      </c>
      <c r="D14" s="51" t="str">
        <f ca="1">IFERROR(VLOOKUP($C$5&amp;$A14,'1R_logical_data-model-JUL2020'!$B$2:$L$318,10,FALSE),"")</f>
        <v/>
      </c>
      <c r="E14" s="52" t="str">
        <f ca="1">IFERROR(VLOOKUP($C$5&amp;$A14,'1R_logical_data-model-JUL2020'!$B$2:$L$318,11,FALSE),"")</f>
        <v/>
      </c>
      <c r="F14" s="52" t="str">
        <f ca="1">IFERROR(VLOOKUP($C$5&amp;$A14,'1R_logical_data-model-JUL2020'!$B$2:$L$318,9,FALSE),"")</f>
        <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
      </c>
      <c r="C15" s="50" t="str">
        <f ca="1">IFERROR(VLOOKUP($C$5&amp;$A15,'1R_logical_data-model-JUL2020'!$B$2:$L$318,8,FALSE),"")</f>
        <v/>
      </c>
      <c r="D15" s="51" t="str">
        <f ca="1">IFERROR(VLOOKUP($C$5&amp;$A15,'1R_logical_data-model-JUL2020'!$B$2:$L$318,10,FALSE),"")</f>
        <v/>
      </c>
      <c r="E15" s="52" t="str">
        <f ca="1">IFERROR(VLOOKUP($C$5&amp;$A15,'1R_logical_data-model-JUL2020'!$B$2:$L$318,11,FALSE),"")</f>
        <v/>
      </c>
      <c r="F15" s="52" t="str">
        <f ca="1">IFERROR(VLOOKUP($C$5&amp;$A15,'1R_logical_data-model-JUL2020'!$B$2:$L$318,9,FALSE),"")</f>
        <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53" priority="2">
      <formula>$B11=""</formula>
    </cfRule>
  </conditionalFormatting>
  <conditionalFormatting sqref="B12:G40">
    <cfRule type="expression" dxfId="52" priority="1">
      <formula>$B12=""</formula>
    </cfRule>
  </conditionalFormatting>
  <hyperlinks>
    <hyperlink ref="E5:E6" location="Display!A1" display="Back to Display" xr:uid="{870AE0F9-7EB3-4809-B744-E09173B80983}"/>
    <hyperlink ref="E5:G6" location="'MOP vs Data Model'!A1" display="Back to &quot;MOP vs Data Model&quot; screen" xr:uid="{51940050-8A1A-4A18-9DDC-F1FFC5CE61A6}"/>
  </hyperlinks>
  <pageMargins left="0.7" right="0.7" top="0.75" bottom="0.75" header="0.3" footer="0.3"/>
  <pageSetup orientation="portrait"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CE1D8-0647-4606-87B8-0E421D5E3F45}">
  <sheetPr codeName="Sheet40">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Routing</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aircraftPossibilityCode</v>
      </c>
      <c r="C11" s="50">
        <f ca="1">IFERROR(VLOOKUP($C$5&amp;$A11,'1R_logical_data-model-JUL2020'!$B$2:$L$318,8,FALSE),"")</f>
        <v>0</v>
      </c>
      <c r="D11" s="51">
        <f ca="1">IFERROR(VLOOKUP($C$5&amp;$A11,'1R_logical_data-model-JUL2020'!$B$2:$L$318,10,FALSE),"")</f>
        <v>0</v>
      </c>
      <c r="E11" s="52">
        <f ca="1">IFERROR(VLOOKUP($C$5&amp;$A11,'1R_logical_data-model-JUL2020'!$B$2:$L$318,11,FALSE),"")</f>
        <v>0</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latestArrivalDateTime</v>
      </c>
      <c r="C12" s="50" t="str">
        <f ca="1">IFERROR(VLOOKUP($C$5&amp;$A12,'1R_logical_data-model-JUL2020'!$B$2:$L$318,8,FALSE),"")</f>
        <v>Latest Arrival date time (requested or proposed)</v>
      </c>
      <c r="D12" s="51">
        <f ca="1">IFERROR(VLOOKUP($C$5&amp;$A12,'1R_logical_data-model-JUL2020'!$B$2:$L$318,10,FALSE),"")</f>
        <v>0</v>
      </c>
      <c r="E12" s="52">
        <f ca="1">IFERROR(VLOOKUP($C$5&amp;$A12,'1R_logical_data-model-JUL2020'!$B$2:$L$318,11,FALSE),"")</f>
        <v>0</v>
      </c>
      <c r="F12" s="52" t="str">
        <f ca="1">IFERROR(VLOOKUP($C$5&amp;$A12,'1R_logical_data-model-JUL2020'!$B$2:$L$318,9,FALSE),"")</f>
        <v>D</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maxConnections</v>
      </c>
      <c r="C13" s="50" t="str">
        <f ca="1">IFERROR(VLOOKUP($C$5&amp;$A13,'1R_logical_data-model-JUL2020'!$B$2:$L$318,8,FALSE),"")</f>
        <v>Maximum number of connections of the transport movement (requested or proposed)</v>
      </c>
      <c r="D13" s="51">
        <f ca="1">IFERROR(VLOOKUP($C$5&amp;$A13,'1R_logical_data-model-JUL2020'!$B$2:$L$318,10,FALSE),"")</f>
        <v>0</v>
      </c>
      <c r="E13" s="52">
        <f ca="1">IFERROR(VLOOKUP($C$5&amp;$A13,'1R_logical_data-model-JUL2020'!$B$2:$L$318,11,FALSE),"")</f>
        <v>0</v>
      </c>
      <c r="F13" s="52" t="str">
        <f ca="1">IFERROR(VLOOKUP($C$5&amp;$A13,'1R_logical_data-model-JUL2020'!$B$2:$L$318,9,FALSE),"")</f>
        <v>N</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onlineInd</v>
      </c>
      <c r="C14" s="50" t="str">
        <f ca="1">IFERROR(VLOOKUP($C$5&amp;$A14,'1R_logical_data-model-JUL2020'!$B$2:$L$318,8,FALSE),"")</f>
        <v>Indicates interlining (requested or proposed)</v>
      </c>
      <c r="D14" s="51">
        <f ca="1">IFERROR(VLOOKUP($C$5&amp;$A14,'1R_logical_data-model-JUL2020'!$B$2:$L$318,10,FALSE),"")</f>
        <v>0</v>
      </c>
      <c r="E14" s="52">
        <f ca="1">IFERROR(VLOOKUP($C$5&amp;$A14,'1R_logical_data-model-JUL2020'!$B$2:$L$318,11,FALSE),"")</f>
        <v>0</v>
      </c>
      <c r="F14" s="52" t="str">
        <f ca="1">IFERROR(VLOOKUP($C$5&amp;$A14,'1R_logical_data-model-JUL2020'!$B$2:$L$318,9,FALSE),"")</f>
        <v>B</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rfsInd</v>
      </c>
      <c r="C15" s="50" t="str">
        <f ca="1">IFERROR(VLOOKUP($C$5&amp;$A15,'1R_logical_data-model-JUL2020'!$B$2:$L$318,8,FALSE),"")</f>
        <v>Indicates if RFS (Road Feeder Services) is included (requested or proposed)</v>
      </c>
      <c r="D15" s="51">
        <f ca="1">IFERROR(VLOOKUP($C$5&amp;$A15,'1R_logical_data-model-JUL2020'!$B$2:$L$318,10,FALSE),"")</f>
        <v>0</v>
      </c>
      <c r="E15" s="52">
        <f ca="1">IFERROR(VLOOKUP($C$5&amp;$A15,'1R_logical_data-model-JUL2020'!$B$2:$L$318,11,FALSE),"")</f>
        <v>0</v>
      </c>
      <c r="F15" s="52" t="str">
        <f ca="1">IFERROR(VLOOKUP($C$5&amp;$A15,'1R_logical_data-model-JUL2020'!$B$2:$L$318,9,FALSE),"")</f>
        <v>B</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51" priority="2">
      <formula>$B11=""</formula>
    </cfRule>
  </conditionalFormatting>
  <conditionalFormatting sqref="B12:G40">
    <cfRule type="expression" dxfId="50" priority="1">
      <formula>$B12=""</formula>
    </cfRule>
  </conditionalFormatting>
  <hyperlinks>
    <hyperlink ref="E5:E6" location="Display!A1" display="Back to Display" xr:uid="{6952A897-7187-4B56-A9C6-7C062A455EB9}"/>
    <hyperlink ref="E5:G6" location="'MOP vs Data Model'!A1" display="Back to &quot;MOP vs Data Model&quot; screen" xr:uid="{8BCA7AC4-90A3-4B78-968D-86DFD189210E}"/>
  </hyperlinks>
  <pageMargins left="0.7" right="0.7" top="0.75" bottom="0.75" header="0.3" footer="0.3"/>
  <pageSetup orientation="portrait"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25C1A-A3BC-4CEB-A25E-AC18982E8215}">
  <sheetPr codeName="Sheet41">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SecurityStatus</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issuedBy</v>
      </c>
      <c r="C11" s="50" t="str">
        <f ca="1">IFERROR(VLOOKUP($C$5&amp;$A11,'1R_logical_data-model-JUL2020'!$B$2:$L$318,8,FALSE),"")</f>
        <v>Name of person (or employee ID) and Regulated entity identifier (e.g. Regulated Agent Identifier) is mandatory</v>
      </c>
      <c r="D11" s="51" t="str">
        <f ca="1">IFERROR(VLOOKUP($C$5&amp;$A11,'1R_logical_data-model-JUL2020'!$B$2:$L$318,10,FALSE),"")</f>
        <v>M</v>
      </c>
      <c r="E11" s="52">
        <f ca="1">IFERROR(VLOOKUP($C$5&amp;$A11,'1R_logical_data-model-JUL2020'!$B$2:$L$318,11,FALSE),"")</f>
        <v>0</v>
      </c>
      <c r="F11" s="52" t="str">
        <f ca="1">IFERROR(VLOOKUP($C$5&amp;$A11,'1R_logical_data-model-JUL2020'!$B$2:$L$318,9,FALSE),"")</f>
        <v>O</v>
      </c>
      <c r="G11" s="53" t="str">
        <f ca="1">IFERROR(HYPERLINK("#"&amp;VLOOKUP($C$5&amp;$A11,'1R_logical_data-model-JUL2020'!$B$2:$L$318,7,FALSE)&amp;"!A1",VLOOKUP($C$5&amp;$A11,'1R_logical_data-model-JUL2020'!$B$2:$L$318,7,FALSE)),"")</f>
        <v>Company</v>
      </c>
    </row>
    <row r="12" spans="1:7" s="42" customFormat="1" ht="54.95" customHeight="1" x14ac:dyDescent="0.2">
      <c r="A12" s="56">
        <v>2</v>
      </c>
      <c r="B12" s="54" t="str">
        <f ca="1">IFERROR(VLOOKUP($C$5&amp;$A12,'1R_logical_data-model-JUL2020'!$B$2:$L$318,6,FALSE),"")</f>
        <v>issuedOn</v>
      </c>
      <c r="C12" s="50" t="str">
        <f ca="1">IFERROR(VLOOKUP($C$5&amp;$A12,'1R_logical_data-model-JUL2020'!$B$2:$L$318,8,FALSE),"")</f>
        <v>Date and time when the security status was issued</v>
      </c>
      <c r="D12" s="51" t="str">
        <f ca="1">IFERROR(VLOOKUP($C$5&amp;$A12,'1R_logical_data-model-JUL2020'!$B$2:$L$318,10,FALSE),"")</f>
        <v>M</v>
      </c>
      <c r="E12" s="52">
        <f ca="1">IFERROR(VLOOKUP($C$5&amp;$A12,'1R_logical_data-model-JUL2020'!$B$2:$L$318,11,FALSE),"")</f>
        <v>0</v>
      </c>
      <c r="F12" s="52" t="str">
        <f ca="1">IFERROR(VLOOKUP($C$5&amp;$A12,'1R_logical_data-model-JUL2020'!$B$2:$L$318,9,FALSE),"")</f>
        <v>D</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piece</v>
      </c>
      <c r="C13" s="50" t="str">
        <f ca="1">IFERROR(VLOOKUP($C$5&amp;$A13,'1R_logical_data-model-JUL2020'!$B$2:$L$318,8,FALSE),"")</f>
        <v>Piece linked to the Security Status</v>
      </c>
      <c r="D13" s="51">
        <f ca="1">IFERROR(VLOOKUP($C$5&amp;$A13,'1R_logical_data-model-JUL2020'!$B$2:$L$318,10,FALSE),"")</f>
        <v>0</v>
      </c>
      <c r="E13" s="52">
        <f ca="1">IFERROR(VLOOKUP($C$5&amp;$A13,'1R_logical_data-model-JUL2020'!$B$2:$L$318,11,FALSE),"")</f>
        <v>0</v>
      </c>
      <c r="F13" s="52" t="str">
        <f ca="1">IFERROR(VLOOKUP($C$5&amp;$A13,'1R_logical_data-model-JUL2020'!$B$2:$L$318,9,FALSE),"")</f>
        <v>O</v>
      </c>
      <c r="G13" s="53" t="str">
        <f ca="1">IFERROR(HYPERLINK("#"&amp;VLOOKUP($C$5&amp;$A13,'1R_logical_data-model-JUL2020'!$B$2:$L$318,7,FALSE)&amp;"!A1",VLOOKUP($C$5&amp;$A13,'1R_logical_data-model-JUL2020'!$B$2:$L$318,7,FALSE)),"")</f>
        <v>Piece</v>
      </c>
    </row>
    <row r="14" spans="1:7" s="42" customFormat="1" ht="54.95" customHeight="1" x14ac:dyDescent="0.2">
      <c r="A14" s="56">
        <v>4</v>
      </c>
      <c r="B14" s="54" t="str">
        <f ca="1">IFERROR(VLOOKUP($C$5&amp;$A14,'1R_logical_data-model-JUL2020'!$B$2:$L$318,6,FALSE),"")</f>
        <v>reasonsForSecurityStatus</v>
      </c>
      <c r="C14" s="50" t="str">
        <f ca="1">IFERROR(VLOOKUP($C$5&amp;$A14,'1R_logical_data-model-JUL2020'!$B$2:$L$318,8,FALSE),"")</f>
        <v>Security status details</v>
      </c>
      <c r="D14" s="51" t="str">
        <f ca="1">IFERROR(VLOOKUP($C$5&amp;$A14,'1R_logical_data-model-JUL2020'!$B$2:$L$318,10,FALSE),"")</f>
        <v>M</v>
      </c>
      <c r="E14" s="52">
        <f ca="1">IFERROR(VLOOKUP($C$5&amp;$A14,'1R_logical_data-model-JUL2020'!$B$2:$L$318,11,FALSE),"")</f>
        <v>0</v>
      </c>
      <c r="F14" s="52" t="str">
        <f ca="1">IFERROR(VLOOKUP($C$5&amp;$A14,'1R_logical_data-model-JUL2020'!$B$2:$L$318,9,FALSE),"")</f>
        <v>O</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receivedBy</v>
      </c>
      <c r="C15" s="50" t="str">
        <f ca="1">IFERROR(VLOOKUP($C$5&amp;$A15,'1R_logical_data-model-JUL2020'!$B$2:$L$318,8,FALSE),"")</f>
        <v>Company receiving the Security Status</v>
      </c>
      <c r="D15" s="51">
        <f ca="1">IFERROR(VLOOKUP($C$5&amp;$A15,'1R_logical_data-model-JUL2020'!$B$2:$L$318,10,FALSE),"")</f>
        <v>0</v>
      </c>
      <c r="E15" s="52">
        <f ca="1">IFERROR(VLOOKUP($C$5&amp;$A15,'1R_logical_data-model-JUL2020'!$B$2:$L$318,11,FALSE),"")</f>
        <v>0</v>
      </c>
      <c r="F15" s="52" t="str">
        <f ca="1">IFERROR(VLOOKUP($C$5&amp;$A15,'1R_logical_data-model-JUL2020'!$B$2:$L$318,9,FALSE),"")</f>
        <v>O</v>
      </c>
      <c r="G15" s="53" t="str">
        <f ca="1">IFERROR(HYPERLINK("#"&amp;VLOOKUP($C$5&amp;$A15,'1R_logical_data-model-JUL2020'!$B$2:$L$318,7,FALSE)&amp;"!A1",VLOOKUP($C$5&amp;$A15,'1R_logical_data-model-JUL2020'!$B$2:$L$318,7,FALSE)),"")</f>
        <v>Company</v>
      </c>
    </row>
    <row r="16" spans="1:7" s="42" customFormat="1" ht="54.95" customHeight="1" x14ac:dyDescent="0.2">
      <c r="A16" s="56">
        <v>6</v>
      </c>
      <c r="B16" s="54" t="str">
        <f ca="1">IFERROR(VLOOKUP($C$5&amp;$A16,'1R_logical_data-model-JUL2020'!$B$2:$L$318,6,FALSE),"")</f>
        <v>regulatedPartyType</v>
      </c>
      <c r="C16" s="50" t="str">
        <f ca="1">IFERROR(VLOOKUP($C$5&amp;$A16,'1R_logical_data-model-JUL2020'!$B$2:$L$318,8,FALSE),"")</f>
        <v>Party type - e.g. RA - Regulated Agent, KC - Known Consignor, AO - Aircraft Operator, RC - Regulated Carrier</v>
      </c>
      <c r="D16" s="51" t="str">
        <f ca="1">IFERROR(VLOOKUP($C$5&amp;$A16,'1R_logical_data-model-JUL2020'!$B$2:$L$318,10,FALSE),"")</f>
        <v>M</v>
      </c>
      <c r="E16" s="52">
        <f ca="1">IFERROR(VLOOKUP($C$5&amp;$A16,'1R_logical_data-model-JUL2020'!$B$2:$L$318,11,FALSE),"")</f>
        <v>0</v>
      </c>
      <c r="F16" s="52" t="str">
        <f ca="1">IFERROR(VLOOKUP($C$5&amp;$A16,'1R_logical_data-model-JUL2020'!$B$2:$L$318,9,FALSE),"")</f>
        <v>T</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regulatingAuthority</v>
      </c>
      <c r="C17" s="50" t="str">
        <f ca="1">IFERROR(VLOOKUP($C$5&amp;$A17,'1R_logical_data-model-JUL2020'!$B$2:$L$318,8,FALSE),"")</f>
        <v>Country ISO code. Refer ISO 3166-2</v>
      </c>
      <c r="D17" s="51" t="str">
        <f ca="1">IFERROR(VLOOKUP($C$5&amp;$A17,'1R_logical_data-model-JUL2020'!$B$2:$L$318,10,FALSE),"")</f>
        <v/>
      </c>
      <c r="E17" s="52" t="str">
        <f ca="1">IFERROR(VLOOKUP($C$5&amp;$A17,'1R_logical_data-model-JUL2020'!$B$2:$L$318,11,FALSE),"")</f>
        <v/>
      </c>
      <c r="F17" s="52" t="str">
        <f ca="1">IFERROR(VLOOKUP($C$5&amp;$A17,'1R_logical_data-model-JUL2020'!$B$2:$L$318,9,FALSE),"")</f>
        <v>T</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statusCode</v>
      </c>
      <c r="C18" s="50" t="str">
        <f ca="1">IFERROR(VLOOKUP($C$5&amp;$A18,'1R_logical_data-model-JUL2020'!$B$2:$L$318,8,FALSE),"")</f>
        <v xml:space="preserve">Security status indicator - e.g. SPX- Cargo Secure for Passenger and All-Cargo Aircraft </v>
      </c>
      <c r="D18" s="51" t="str">
        <f ca="1">IFERROR(VLOOKUP($C$5&amp;$A18,'1R_logical_data-model-JUL2020'!$B$2:$L$318,10,FALSE),"")</f>
        <v>M</v>
      </c>
      <c r="E18" s="52">
        <f ca="1">IFERROR(VLOOKUP($C$5&amp;$A18,'1R_logical_data-model-JUL2020'!$B$2:$L$318,11,FALSE),"")</f>
        <v>0</v>
      </c>
      <c r="F18" s="52" t="str">
        <f ca="1">IFERROR(VLOOKUP($C$5&amp;$A18,'1R_logical_data-model-JUL2020'!$B$2:$L$318,9,FALSE),"")</f>
        <v>T</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49" priority="2">
      <formula>$B11=""</formula>
    </cfRule>
  </conditionalFormatting>
  <conditionalFormatting sqref="B12:G40">
    <cfRule type="expression" dxfId="48" priority="1">
      <formula>$B12=""</formula>
    </cfRule>
  </conditionalFormatting>
  <hyperlinks>
    <hyperlink ref="E5:E6" location="Display!A1" display="Back to Display" xr:uid="{5F437543-A4E5-4F3E-8E6C-51727AD31529}"/>
    <hyperlink ref="E5:G6" location="'MOP vs Data Model'!A1" display="Back to &quot;MOP vs Data Model&quot; screen" xr:uid="{65DE8ABC-BD0F-4BEE-A126-82E71E367878}"/>
  </hyperlinks>
  <pageMargins left="0.7" right="0.7" top="0.75" bottom="0.75" header="0.3" footer="0.3"/>
  <pageSetup orientation="portrait"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F808-A0B5-45BE-A0F2-2FC42C0D798F}">
  <sheetPr codeName="Sheet42">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ServiceRequest</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code</v>
      </c>
      <c r="C11" s="50" t="str">
        <f ca="1">IFERROR(VLOOKUP($C$5&amp;$A11,'1R_logical_data-model-JUL2020'!$B$2:$L$318,8,FALSE),"")</f>
        <v>Service request code</v>
      </c>
      <c r="D11" s="51" t="str">
        <f ca="1">IFERROR(VLOOKUP($C$5&amp;$A11,'1R_logical_data-model-JUL2020'!$B$2:$L$318,10,FALSE),"")</f>
        <v/>
      </c>
      <c r="E11" s="52" t="str">
        <f ca="1">IFERROR(VLOOKUP($C$5&amp;$A11,'1R_logical_data-model-JUL2020'!$B$2:$L$318,11,FALSE),"")</f>
        <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description</v>
      </c>
      <c r="C12" s="50" t="str">
        <f ca="1">IFERROR(VLOOKUP($C$5&amp;$A12,'1R_logical_data-model-JUL2020'!$B$2:$L$318,8,FALSE),"")</f>
        <v>Service request description</v>
      </c>
      <c r="D12" s="51" t="str">
        <f ca="1">IFERROR(VLOOKUP($C$5&amp;$A12,'1R_logical_data-model-JUL2020'!$B$2:$L$318,10,FALSE),"")</f>
        <v/>
      </c>
      <c r="E12" s="52" t="str">
        <f ca="1">IFERROR(VLOOKUP($C$5&amp;$A12,'1R_logical_data-model-JUL2020'!$B$2:$L$318,11,FALSE),"")</f>
        <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requestedBy</v>
      </c>
      <c r="C13" s="50">
        <f ca="1">IFERROR(VLOOKUP($C$5&amp;$A13,'1R_logical_data-model-JUL2020'!$B$2:$L$318,8,FALSE),"")</f>
        <v>0</v>
      </c>
      <c r="D13" s="51">
        <f ca="1">IFERROR(VLOOKUP($C$5&amp;$A13,'1R_logical_data-model-JUL2020'!$B$2:$L$318,10,FALSE),"")</f>
        <v>0</v>
      </c>
      <c r="E13" s="52">
        <f ca="1">IFERROR(VLOOKUP($C$5&amp;$A13,'1R_logical_data-model-JUL2020'!$B$2:$L$318,11,FALSE),"")</f>
        <v>0</v>
      </c>
      <c r="F13" s="52" t="str">
        <f ca="1">IFERROR(VLOOKUP($C$5&amp;$A13,'1R_logical_data-model-JUL2020'!$B$2:$L$318,9,FALSE),"")</f>
        <v>O</v>
      </c>
      <c r="G13" s="53" t="str">
        <f ca="1">IFERROR(HYPERLINK("#"&amp;VLOOKUP($C$5&amp;$A13,'1R_logical_data-model-JUL2020'!$B$2:$L$318,7,FALSE)&amp;"!A1",VLOOKUP($C$5&amp;$A13,'1R_logical_data-model-JUL2020'!$B$2:$L$318,7,FALSE)),"")</f>
        <v>Person</v>
      </c>
    </row>
    <row r="14" spans="1:7" s="42" customFormat="1" ht="54.95" customHeight="1" x14ac:dyDescent="0.2">
      <c r="A14" s="56">
        <v>4</v>
      </c>
      <c r="B14" s="54" t="str">
        <f ca="1">IFERROR(VLOOKUP($C$5&amp;$A14,'1R_logical_data-model-JUL2020'!$B$2:$L$318,6,FALSE),"")</f>
        <v>statementText</v>
      </c>
      <c r="C14" s="50" t="str">
        <f ca="1">IFERROR(VLOOKUP($C$5&amp;$A14,'1R_logical_data-model-JUL2020'!$B$2:$L$318,8,FALSE),"")</f>
        <v>Service request statement text</v>
      </c>
      <c r="D14" s="51" t="str">
        <f ca="1">IFERROR(VLOOKUP($C$5&amp;$A14,'1R_logical_data-model-JUL2020'!$B$2:$L$318,10,FALSE),"")</f>
        <v/>
      </c>
      <c r="E14" s="52" t="str">
        <f ca="1">IFERROR(VLOOKUP($C$5&amp;$A14,'1R_logical_data-model-JUL2020'!$B$2:$L$318,11,FALSE),"")</f>
        <v/>
      </c>
      <c r="F14" s="52" t="str">
        <f ca="1">IFERROR(VLOOKUP($C$5&amp;$A14,'1R_logical_data-model-JUL2020'!$B$2:$L$318,9,FALSE),"")</f>
        <v>T</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statementType</v>
      </c>
      <c r="C15" s="50" t="str">
        <f ca="1">IFERROR(VLOOKUP($C$5&amp;$A15,'1R_logical_data-model-JUL2020'!$B$2:$L$318,8,FALSE),"")</f>
        <v>Service request statement type - e.g. Dangerous Goods, Lithium Ion Battery, Live Animal Certificate</v>
      </c>
      <c r="D15" s="51" t="str">
        <f ca="1">IFERROR(VLOOKUP($C$5&amp;$A15,'1R_logical_data-model-JUL2020'!$B$2:$L$318,10,FALSE),"")</f>
        <v/>
      </c>
      <c r="E15" s="52" t="str">
        <f ca="1">IFERROR(VLOOKUP($C$5&amp;$A15,'1R_logical_data-model-JUL2020'!$B$2:$L$318,11,FALSE),"")</f>
        <v>n</v>
      </c>
      <c r="F15" s="52" t="str">
        <f ca="1">IFERROR(VLOOKUP($C$5&amp;$A15,'1R_logical_data-model-JUL2020'!$B$2:$L$318,9,FALSE),"")</f>
        <v>T</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47" priority="2">
      <formula>$B11=""</formula>
    </cfRule>
  </conditionalFormatting>
  <conditionalFormatting sqref="B12:G40">
    <cfRule type="expression" dxfId="46" priority="1">
      <formula>$B12=""</formula>
    </cfRule>
  </conditionalFormatting>
  <hyperlinks>
    <hyperlink ref="E5:E6" location="Display!A1" display="Back to Display" xr:uid="{CD6E9F02-43F5-402A-96B8-9C023483B789}"/>
    <hyperlink ref="E5:G6" location="'MOP vs Data Model'!A1" display="Back to &quot;MOP vs Data Model&quot; screen" xr:uid="{45B6143A-C3BD-42B4-B29B-9F00792C70D1}"/>
  </hyperlinks>
  <pageMargins left="0.7" right="0.7" top="0.75" bottom="0.75" header="0.3" footer="0.3"/>
  <pageSetup orientation="portrait"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E0804-BF5F-468B-9C0A-7144B384D66C}">
  <sheetPr codeName="Sheet43">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Shipment</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containedPiece</v>
      </c>
      <c r="C11" s="50" t="str">
        <f ca="1">IFERROR(VLOOKUP($C$5&amp;$A11,'1R_logical_data-model-JUL2020'!$B$2:$L$318,8,FALSE),"")</f>
        <v>Details of contained piece(s)</v>
      </c>
      <c r="D11" s="51">
        <f ca="1">IFERROR(VLOOKUP($C$5&amp;$A11,'1R_logical_data-model-JUL2020'!$B$2:$L$318,10,FALSE),"")</f>
        <v>0</v>
      </c>
      <c r="E11" s="52">
        <f ca="1">IFERROR(VLOOKUP($C$5&amp;$A11,'1R_logical_data-model-JUL2020'!$B$2:$L$318,11,FALSE),"")</f>
        <v>0</v>
      </c>
      <c r="F11" s="52" t="str">
        <f ca="1">IFERROR(VLOOKUP($C$5&amp;$A11,'1R_logical_data-model-JUL2020'!$B$2:$L$318,9,FALSE),"")</f>
        <v>O</v>
      </c>
      <c r="G11" s="53" t="str">
        <f ca="1">IFERROR(HYPERLINK("#"&amp;VLOOKUP($C$5&amp;$A11,'1R_logical_data-model-JUL2020'!$B$2:$L$318,7,FALSE)&amp;"!A1",VLOOKUP($C$5&amp;$A11,'1R_logical_data-model-JUL2020'!$B$2:$L$318,7,FALSE)),"")</f>
        <v>Piece</v>
      </c>
    </row>
    <row r="12" spans="1:7" s="42" customFormat="1" ht="54.95" customHeight="1" x14ac:dyDescent="0.2">
      <c r="A12" s="56">
        <v>2</v>
      </c>
      <c r="B12" s="54" t="str">
        <f ca="1">IFERROR(VLOOKUP($C$5&amp;$A12,'1R_logical_data-model-JUL2020'!$B$2:$L$318,6,FALSE),"")</f>
        <v>dimensions</v>
      </c>
      <c r="C12" s="50" t="str">
        <f ca="1">IFERROR(VLOOKUP($C$5&amp;$A12,'1R_logical_data-model-JUL2020'!$B$2:$L$318,8,FALSE),"")</f>
        <v>Dimensions details</v>
      </c>
      <c r="D12" s="51" t="str">
        <f ca="1">IFERROR(VLOOKUP($C$5&amp;$A12,'1R_logical_data-model-JUL2020'!$B$2:$L$318,10,FALSE),"")</f>
        <v/>
      </c>
      <c r="E12" s="52" t="str">
        <f ca="1">IFERROR(VLOOKUP($C$5&amp;$A12,'1R_logical_data-model-JUL2020'!$B$2:$L$318,11,FALSE),"")</f>
        <v>n</v>
      </c>
      <c r="F12" s="52" t="str">
        <f ca="1">IFERROR(VLOOKUP($C$5&amp;$A12,'1R_logical_data-model-JUL2020'!$B$2:$L$318,9,FALSE),"")</f>
        <v>O</v>
      </c>
      <c r="G12" s="53" t="str">
        <f ca="1">IFERROR(HYPERLINK("#"&amp;VLOOKUP($C$5&amp;$A12,'1R_logical_data-model-JUL2020'!$B$2:$L$318,7,FALSE)&amp;"!A1",VLOOKUP($C$5&amp;$A12,'1R_logical_data-model-JUL2020'!$B$2:$L$318,7,FALSE)),"")</f>
        <v>Dimensions</v>
      </c>
    </row>
    <row r="13" spans="1:7" s="42" customFormat="1" ht="54.95" customHeight="1" x14ac:dyDescent="0.2">
      <c r="A13" s="56">
        <v>3</v>
      </c>
      <c r="B13" s="54" t="str">
        <f ca="1">IFERROR(VLOOKUP($C$5&amp;$A13,'1R_logical_data-model-JUL2020'!$B$2:$L$318,6,FALSE),"")</f>
        <v>externalReference</v>
      </c>
      <c r="C13" s="50" t="str">
        <f ca="1">IFERROR(VLOOKUP($C$5&amp;$A13,'1R_logical_data-model-JUL2020'!$B$2:$L$318,8,FALSE),"")</f>
        <v>Reference documents details</v>
      </c>
      <c r="D13" s="51">
        <f ca="1">IFERROR(VLOOKUP($C$5&amp;$A13,'1R_logical_data-model-JUL2020'!$B$2:$L$318,10,FALSE),"")</f>
        <v>0</v>
      </c>
      <c r="E13" s="52" t="str">
        <f ca="1">IFERROR(VLOOKUP($C$5&amp;$A13,'1R_logical_data-model-JUL2020'!$B$2:$L$318,11,FALSE),"")</f>
        <v>n</v>
      </c>
      <c r="F13" s="52" t="str">
        <f ca="1">IFERROR(VLOOKUP($C$5&amp;$A13,'1R_logical_data-model-JUL2020'!$B$2:$L$318,9,FALSE),"")</f>
        <v>O</v>
      </c>
      <c r="G13" s="53" t="str">
        <f ca="1">IFERROR(HYPERLINK("#"&amp;VLOOKUP($C$5&amp;$A13,'1R_logical_data-model-JUL2020'!$B$2:$L$318,7,FALSE)&amp;"!A1",VLOOKUP($C$5&amp;$A13,'1R_logical_data-model-JUL2020'!$B$2:$L$318,7,FALSE)),"")</f>
        <v>ExternalReference</v>
      </c>
    </row>
    <row r="14" spans="1:7" s="42" customFormat="1" ht="54.95" customHeight="1" x14ac:dyDescent="0.2">
      <c r="A14" s="56">
        <v>4</v>
      </c>
      <c r="B14" s="54" t="str">
        <f ca="1">IFERROR(VLOOKUP($C$5&amp;$A14,'1R_logical_data-model-JUL2020'!$B$2:$L$318,6,FALSE),"")</f>
        <v>goodsDescription</v>
      </c>
      <c r="C14" s="50" t="str">
        <f ca="1">IFERROR(VLOOKUP($C$5&amp;$A14,'1R_logical_data-model-JUL2020'!$B$2:$L$318,8,FALSE),"")</f>
        <v>General goods description</v>
      </c>
      <c r="D14" s="51">
        <f ca="1">IFERROR(VLOOKUP($C$5&amp;$A14,'1R_logical_data-model-JUL2020'!$B$2:$L$318,10,FALSE),"")</f>
        <v>0</v>
      </c>
      <c r="E14" s="52">
        <f ca="1">IFERROR(VLOOKUP($C$5&amp;$A14,'1R_logical_data-model-JUL2020'!$B$2:$L$318,11,FALSE),"")</f>
        <v>0</v>
      </c>
      <c r="F14" s="52" t="str">
        <f ca="1">IFERROR(VLOOKUP($C$5&amp;$A14,'1R_logical_data-model-JUL2020'!$B$2:$L$318,9,FALSE),"")</f>
        <v>T</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insurance</v>
      </c>
      <c r="C15" s="50" t="str">
        <f ca="1">IFERROR(VLOOKUP($C$5&amp;$A15,'1R_logical_data-model-JUL2020'!$B$2:$L$318,8,FALSE),"")</f>
        <v>Insurance details</v>
      </c>
      <c r="D15" s="51">
        <f ca="1">IFERROR(VLOOKUP($C$5&amp;$A15,'1R_logical_data-model-JUL2020'!$B$2:$L$318,10,FALSE),"")</f>
        <v>0</v>
      </c>
      <c r="E15" s="52">
        <f ca="1">IFERROR(VLOOKUP($C$5&amp;$A15,'1R_logical_data-model-JUL2020'!$B$2:$L$318,11,FALSE),"")</f>
        <v>0</v>
      </c>
      <c r="F15" s="52" t="str">
        <f ca="1">IFERROR(VLOOKUP($C$5&amp;$A15,'1R_logical_data-model-JUL2020'!$B$2:$L$318,9,FALSE),"")</f>
        <v>O</v>
      </c>
      <c r="G15" s="53" t="str">
        <f ca="1">IFERROR(HYPERLINK("#"&amp;VLOOKUP($C$5&amp;$A15,'1R_logical_data-model-JUL2020'!$B$2:$L$318,7,FALSE)&amp;"!A1",VLOOKUP($C$5&amp;$A15,'1R_logical_data-model-JUL2020'!$B$2:$L$318,7,FALSE)),"")</f>
        <v>Insurance</v>
      </c>
    </row>
    <row r="16" spans="1:7" s="42" customFormat="1" ht="54.95" customHeight="1" x14ac:dyDescent="0.2">
      <c r="A16" s="56">
        <v>6</v>
      </c>
      <c r="B16" s="54" t="str">
        <f ca="1">IFERROR(VLOOKUP($C$5&amp;$A16,'1R_logical_data-model-JUL2020'!$B$2:$L$318,6,FALSE),"")</f>
        <v>totalGrossWeight</v>
      </c>
      <c r="C16" s="50" t="str">
        <f ca="1">IFERROR(VLOOKUP($C$5&amp;$A16,'1R_logical_data-model-JUL2020'!$B$2:$L$318,8,FALSE),"")</f>
        <v xml:space="preserve">Weight details </v>
      </c>
      <c r="D16" s="51" t="str">
        <f ca="1">IFERROR(VLOOKUP($C$5&amp;$A16,'1R_logical_data-model-JUL2020'!$B$2:$L$318,10,FALSE),"")</f>
        <v>M</v>
      </c>
      <c r="E16" s="52" t="str">
        <f ca="1">IFERROR(VLOOKUP($C$5&amp;$A16,'1R_logical_data-model-JUL2020'!$B$2:$L$318,11,FALSE),"")</f>
        <v/>
      </c>
      <c r="F16" s="52" t="str">
        <f ca="1">IFERROR(VLOOKUP($C$5&amp;$A16,'1R_logical_data-model-JUL2020'!$B$2:$L$318,9,FALSE),"")</f>
        <v>O</v>
      </c>
      <c r="G16" s="53" t="str">
        <f ca="1">IFERROR(HYPERLINK("#"&amp;VLOOKUP($C$5&amp;$A16,'1R_logical_data-model-JUL2020'!$B$2:$L$318,7,FALSE)&amp;"!A1",VLOOKUP($C$5&amp;$A16,'1R_logical_data-model-JUL2020'!$B$2:$L$318,7,FALSE)),"")</f>
        <v>Value</v>
      </c>
    </row>
    <row r="17" spans="1:7" s="42" customFormat="1" ht="54.95" customHeight="1" x14ac:dyDescent="0.2">
      <c r="A17" s="56">
        <v>7</v>
      </c>
      <c r="B17" s="54" t="str">
        <f ca="1">IFERROR(VLOOKUP($C$5&amp;$A17,'1R_logical_data-model-JUL2020'!$B$2:$L$318,6,FALSE),"")</f>
        <v>totalPieceCount</v>
      </c>
      <c r="C17" s="50" t="str">
        <f ca="1">IFERROR(VLOOKUP($C$5&amp;$A17,'1R_logical_data-model-JUL2020'!$B$2:$L$318,8,FALSE),"")</f>
        <v>Total piece count of pieces (at top level) &gt;&gt; should be a calculated value (not necessary)</v>
      </c>
      <c r="D17" s="51" t="str">
        <f ca="1">IFERROR(VLOOKUP($C$5&amp;$A17,'1R_logical_data-model-JUL2020'!$B$2:$L$318,10,FALSE),"")</f>
        <v/>
      </c>
      <c r="E17" s="52" t="str">
        <f ca="1">IFERROR(VLOOKUP($C$5&amp;$A17,'1R_logical_data-model-JUL2020'!$B$2:$L$318,11,FALSE),"")</f>
        <v/>
      </c>
      <c r="F17" s="52" t="str">
        <f ca="1">IFERROR(VLOOKUP($C$5&amp;$A17,'1R_logical_data-model-JUL2020'!$B$2:$L$318,9,FALSE),"")</f>
        <v>N</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totalSLAC</v>
      </c>
      <c r="C18" s="50" t="str">
        <f ca="1">IFERROR(VLOOKUP($C$5&amp;$A18,'1R_logical_data-model-JUL2020'!$B$2:$L$318,8,FALSE),"")</f>
        <v xml:space="preserve">Total SLAC of all piece groups </v>
      </c>
      <c r="D18" s="51" t="str">
        <f ca="1">IFERROR(VLOOKUP($C$5&amp;$A18,'1R_logical_data-model-JUL2020'!$B$2:$L$318,10,FALSE),"")</f>
        <v/>
      </c>
      <c r="E18" s="52" t="str">
        <f ca="1">IFERROR(VLOOKUP($C$5&amp;$A18,'1R_logical_data-model-JUL2020'!$B$2:$L$318,11,FALSE),"")</f>
        <v/>
      </c>
      <c r="F18" s="52" t="str">
        <f ca="1">IFERROR(VLOOKUP($C$5&amp;$A18,'1R_logical_data-model-JUL2020'!$B$2:$L$318,9,FALSE),"")</f>
        <v>N</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volumetricWeight</v>
      </c>
      <c r="C19" s="50" t="str">
        <f ca="1">IFERROR(VLOOKUP($C$5&amp;$A19,'1R_logical_data-model-JUL2020'!$B$2:$L$318,8,FALSE),"")</f>
        <v xml:space="preserve">Volumetric weight details </v>
      </c>
      <c r="D19" s="51" t="str">
        <f ca="1">IFERROR(VLOOKUP($C$5&amp;$A19,'1R_logical_data-model-JUL2020'!$B$2:$L$318,10,FALSE),"")</f>
        <v>M</v>
      </c>
      <c r="E19" s="52" t="str">
        <f ca="1">IFERROR(VLOOKUP($C$5&amp;$A19,'1R_logical_data-model-JUL2020'!$B$2:$L$318,11,FALSE),"")</f>
        <v>n</v>
      </c>
      <c r="F19" s="52" t="str">
        <f ca="1">IFERROR(VLOOKUP($C$5&amp;$A19,'1R_logical_data-model-JUL2020'!$B$2:$L$318,9,FALSE),"")</f>
        <v>O</v>
      </c>
      <c r="G19" s="53" t="str">
        <f ca="1">IFERROR(HYPERLINK("#"&amp;VLOOKUP($C$5&amp;$A19,'1R_logical_data-model-JUL2020'!$B$2:$L$318,7,FALSE)&amp;"!A1",VLOOKUP($C$5&amp;$A19,'1R_logical_data-model-JUL2020'!$B$2:$L$318,7,FALSE)),"")</f>
        <v>VolumetricWeight</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45" priority="2">
      <formula>$B11=""</formula>
    </cfRule>
  </conditionalFormatting>
  <conditionalFormatting sqref="B12:G40">
    <cfRule type="expression" dxfId="44" priority="1">
      <formula>$B12=""</formula>
    </cfRule>
  </conditionalFormatting>
  <hyperlinks>
    <hyperlink ref="E5:E6" location="Display!A1" display="Back to Display" xr:uid="{16051B85-CAA3-4FB0-B752-6EE7DF603C4E}"/>
    <hyperlink ref="E5:G6" location="'MOP vs Data Model'!A1" display="Back to &quot;MOP vs Data Model&quot; screen" xr:uid="{FCB0084A-819C-4988-AEBF-89875234E350}"/>
  </hyperlinks>
  <pageMargins left="0.7" right="0.7" top="0.75" bottom="0.75" header="0.3" footer="0.3"/>
  <pageSetup orientation="portrait" horizontalDpi="1200" verticalDpi="1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9B60C-129D-49F7-8421-B4794FF547E6}">
  <sheetPr codeName="Sheet44">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SpecialHandling</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code</v>
      </c>
      <c r="C11" s="50" t="str">
        <f ca="1">IFERROR(VLOOKUP($C$5&amp;$A11,'1R_logical_data-model-JUL2020'!$B$2:$L$318,8,FALSE),"")</f>
        <v>Special handling code following IATA standards. Refer CXML1.16,  e.g. PEP - Fruits and Vegetables</v>
      </c>
      <c r="D11" s="51" t="str">
        <f ca="1">IFERROR(VLOOKUP($C$5&amp;$A11,'1R_logical_data-model-JUL2020'!$B$2:$L$318,10,FALSE),"")</f>
        <v/>
      </c>
      <c r="E11" s="52" t="str">
        <f ca="1">IFERROR(VLOOKUP($C$5&amp;$A11,'1R_logical_data-model-JUL2020'!$B$2:$L$318,11,FALSE),"")</f>
        <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
      </c>
      <c r="C12" s="50" t="str">
        <f ca="1">IFERROR(VLOOKUP($C$5&amp;$A12,'1R_logical_data-model-JUL2020'!$B$2:$L$318,8,FALSE),"")</f>
        <v/>
      </c>
      <c r="D12" s="51" t="str">
        <f ca="1">IFERROR(VLOOKUP($C$5&amp;$A12,'1R_logical_data-model-JUL2020'!$B$2:$L$318,10,FALSE),"")</f>
        <v/>
      </c>
      <c r="E12" s="52" t="str">
        <f ca="1">IFERROR(VLOOKUP($C$5&amp;$A12,'1R_logical_data-model-JUL2020'!$B$2:$L$318,11,FALSE),"")</f>
        <v/>
      </c>
      <c r="F12" s="52" t="str">
        <f ca="1">IFERROR(VLOOKUP($C$5&amp;$A12,'1R_logical_data-model-JUL2020'!$B$2:$L$318,9,FALSE),"")</f>
        <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
      </c>
      <c r="C13" s="50" t="str">
        <f ca="1">IFERROR(VLOOKUP($C$5&amp;$A13,'1R_logical_data-model-JUL2020'!$B$2:$L$318,8,FALSE),"")</f>
        <v/>
      </c>
      <c r="D13" s="51" t="str">
        <f ca="1">IFERROR(VLOOKUP($C$5&amp;$A13,'1R_logical_data-model-JUL2020'!$B$2:$L$318,10,FALSE),"")</f>
        <v/>
      </c>
      <c r="E13" s="52" t="str">
        <f ca="1">IFERROR(VLOOKUP($C$5&amp;$A13,'1R_logical_data-model-JUL2020'!$B$2:$L$318,11,FALSE),"")</f>
        <v/>
      </c>
      <c r="F13" s="52" t="str">
        <f ca="1">IFERROR(VLOOKUP($C$5&amp;$A13,'1R_logical_data-model-JUL2020'!$B$2:$L$318,9,FALSE),"")</f>
        <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
      </c>
      <c r="C14" s="50" t="str">
        <f ca="1">IFERROR(VLOOKUP($C$5&amp;$A14,'1R_logical_data-model-JUL2020'!$B$2:$L$318,8,FALSE),"")</f>
        <v/>
      </c>
      <c r="D14" s="51" t="str">
        <f ca="1">IFERROR(VLOOKUP($C$5&amp;$A14,'1R_logical_data-model-JUL2020'!$B$2:$L$318,10,FALSE),"")</f>
        <v/>
      </c>
      <c r="E14" s="52" t="str">
        <f ca="1">IFERROR(VLOOKUP($C$5&amp;$A14,'1R_logical_data-model-JUL2020'!$B$2:$L$318,11,FALSE),"")</f>
        <v/>
      </c>
      <c r="F14" s="52" t="str">
        <f ca="1">IFERROR(VLOOKUP($C$5&amp;$A14,'1R_logical_data-model-JUL2020'!$B$2:$L$318,9,FALSE),"")</f>
        <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
      </c>
      <c r="C15" s="50" t="str">
        <f ca="1">IFERROR(VLOOKUP($C$5&amp;$A15,'1R_logical_data-model-JUL2020'!$B$2:$L$318,8,FALSE),"")</f>
        <v/>
      </c>
      <c r="D15" s="51" t="str">
        <f ca="1">IFERROR(VLOOKUP($C$5&amp;$A15,'1R_logical_data-model-JUL2020'!$B$2:$L$318,10,FALSE),"")</f>
        <v/>
      </c>
      <c r="E15" s="52" t="str">
        <f ca="1">IFERROR(VLOOKUP($C$5&amp;$A15,'1R_logical_data-model-JUL2020'!$B$2:$L$318,11,FALSE),"")</f>
        <v/>
      </c>
      <c r="F15" s="52" t="str">
        <f ca="1">IFERROR(VLOOKUP($C$5&amp;$A15,'1R_logical_data-model-JUL2020'!$B$2:$L$318,9,FALSE),"")</f>
        <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43" priority="2">
      <formula>$B11=""</formula>
    </cfRule>
  </conditionalFormatting>
  <conditionalFormatting sqref="B12:G40">
    <cfRule type="expression" dxfId="42" priority="1">
      <formula>$B12=""</formula>
    </cfRule>
  </conditionalFormatting>
  <hyperlinks>
    <hyperlink ref="E5:E6" location="Display!A1" display="Back to Display" xr:uid="{DFB444FD-5B11-45AE-BBFF-9267961B80C3}"/>
    <hyperlink ref="E5:G6" location="'MOP vs Data Model'!A1" display="Back to &quot;MOP vs Data Model&quot; screen" xr:uid="{E8B980F6-9D4D-4398-917C-2FEB19C1DA30}"/>
  </hyperlinks>
  <pageMargins left="0.7" right="0.7" top="0.75" bottom="0.75" header="0.3" footer="0.3"/>
  <pageSetup orientation="portrait" horizontalDpi="1200" verticalDpi="1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3E672-6B97-460C-92BD-57E8EF4A7FE8}">
  <sheetPr codeName="Sheet45">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TransportMeans</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transportCompany</v>
      </c>
      <c r="C11" s="50" t="str">
        <f ca="1">IFERROR(VLOOKUP($C$5&amp;$A11,'1R_logical_data-model-JUL2020'!$B$2:$L$318,8,FALSE),"")</f>
        <v>Company operating the transport means</v>
      </c>
      <c r="D11" s="51">
        <f ca="1">IFERROR(VLOOKUP($C$5&amp;$A11,'1R_logical_data-model-JUL2020'!$B$2:$L$318,10,FALSE),"")</f>
        <v>0</v>
      </c>
      <c r="E11" s="52">
        <f ca="1">IFERROR(VLOOKUP($C$5&amp;$A11,'1R_logical_data-model-JUL2020'!$B$2:$L$318,11,FALSE),"")</f>
        <v>0</v>
      </c>
      <c r="F11" s="52" t="str">
        <f ca="1">IFERROR(VLOOKUP($C$5&amp;$A11,'1R_logical_data-model-JUL2020'!$B$2:$L$318,9,FALSE),"")</f>
        <v>O</v>
      </c>
      <c r="G11" s="53" t="str">
        <f ca="1">IFERROR(HYPERLINK("#"&amp;VLOOKUP($C$5&amp;$A11,'1R_logical_data-model-JUL2020'!$B$2:$L$318,7,FALSE)&amp;"!A1",VLOOKUP($C$5&amp;$A11,'1R_logical_data-model-JUL2020'!$B$2:$L$318,7,FALSE)),"")</f>
        <v>Company</v>
      </c>
    </row>
    <row r="12" spans="1:7" s="42" customFormat="1" ht="54.95" customHeight="1" x14ac:dyDescent="0.2">
      <c r="A12" s="56">
        <v>2</v>
      </c>
      <c r="B12" s="54" t="str">
        <f ca="1">IFERROR(VLOOKUP($C$5&amp;$A12,'1R_logical_data-model-JUL2020'!$B$2:$L$318,6,FALSE),"")</f>
        <v>transportSegment</v>
      </c>
      <c r="C12" s="50" t="str">
        <f ca="1">IFERROR(VLOOKUP($C$5&amp;$A12,'1R_logical_data-model-JUL2020'!$B$2:$L$318,8,FALSE),"")</f>
        <v>Associated transport segment</v>
      </c>
      <c r="D12" s="51">
        <f ca="1">IFERROR(VLOOKUP($C$5&amp;$A12,'1R_logical_data-model-JUL2020'!$B$2:$L$318,10,FALSE),"")</f>
        <v>0</v>
      </c>
      <c r="E12" s="52">
        <f ca="1">IFERROR(VLOOKUP($C$5&amp;$A12,'1R_logical_data-model-JUL2020'!$B$2:$L$318,11,FALSE),"")</f>
        <v>0</v>
      </c>
      <c r="F12" s="52" t="str">
        <f ca="1">IFERROR(VLOOKUP($C$5&amp;$A12,'1R_logical_data-model-JUL2020'!$B$2:$L$318,9,FALSE),"")</f>
        <v>O</v>
      </c>
      <c r="G12" s="53" t="str">
        <f ca="1">IFERROR(HYPERLINK("#"&amp;VLOOKUP($C$5&amp;$A12,'1R_logical_data-model-JUL2020'!$B$2:$L$318,7,FALSE)&amp;"!A1",VLOOKUP($C$5&amp;$A12,'1R_logical_data-model-JUL2020'!$B$2:$L$318,7,FALSE)),"")</f>
        <v>TransportSegment</v>
      </c>
    </row>
    <row r="13" spans="1:7" s="42" customFormat="1" ht="54.95" customHeight="1" x14ac:dyDescent="0.2">
      <c r="A13" s="56">
        <v>3</v>
      </c>
      <c r="B13" s="54" t="str">
        <f ca="1">IFERROR(VLOOKUP($C$5&amp;$A13,'1R_logical_data-model-JUL2020'!$B$2:$L$318,6,FALSE),"")</f>
        <v>typicalCO2Coefficient</v>
      </c>
      <c r="C13" s="50" t="str">
        <f ca="1">IFERROR(VLOOKUP($C$5&amp;$A13,'1R_logical_data-model-JUL2020'!$B$2:$L$318,8,FALSE),"")</f>
        <v>Required for some CO2 calculations</v>
      </c>
      <c r="D13" s="51">
        <f ca="1">IFERROR(VLOOKUP($C$5&amp;$A13,'1R_logical_data-model-JUL2020'!$B$2:$L$318,10,FALSE),"")</f>
        <v>0</v>
      </c>
      <c r="E13" s="52">
        <f ca="1">IFERROR(VLOOKUP($C$5&amp;$A13,'1R_logical_data-model-JUL2020'!$B$2:$L$318,11,FALSE),"")</f>
        <v>0</v>
      </c>
      <c r="F13" s="52" t="str">
        <f ca="1">IFERROR(VLOOKUP($C$5&amp;$A13,'1R_logical_data-model-JUL2020'!$B$2:$L$318,9,FALSE),"")</f>
        <v>O</v>
      </c>
      <c r="G13" s="53" t="str">
        <f ca="1">IFERROR(HYPERLINK("#"&amp;VLOOKUP($C$5&amp;$A13,'1R_logical_data-model-JUL2020'!$B$2:$L$318,7,FALSE)&amp;"!A1",VLOOKUP($C$5&amp;$A13,'1R_logical_data-model-JUL2020'!$B$2:$L$318,7,FALSE)),"")</f>
        <v>Value</v>
      </c>
    </row>
    <row r="14" spans="1:7" s="42" customFormat="1" ht="54.95" customHeight="1" x14ac:dyDescent="0.2">
      <c r="A14" s="56">
        <v>4</v>
      </c>
      <c r="B14" s="54" t="str">
        <f ca="1">IFERROR(VLOOKUP($C$5&amp;$A14,'1R_logical_data-model-JUL2020'!$B$2:$L$318,6,FALSE),"")</f>
        <v>typicalFuelConsumption</v>
      </c>
      <c r="C14" s="50" t="str">
        <f ca="1">IFERROR(VLOOKUP($C$5&amp;$A14,'1R_logical_data-model-JUL2020'!$B$2:$L$318,8,FALSE),"")</f>
        <v>Typical fuel comsumption (e.g. 20 000L / 1 000nm)</v>
      </c>
      <c r="D14" s="51">
        <f ca="1">IFERROR(VLOOKUP($C$5&amp;$A14,'1R_logical_data-model-JUL2020'!$B$2:$L$318,10,FALSE),"")</f>
        <v>0</v>
      </c>
      <c r="E14" s="52">
        <f ca="1">IFERROR(VLOOKUP($C$5&amp;$A14,'1R_logical_data-model-JUL2020'!$B$2:$L$318,11,FALSE),"")</f>
        <v>0</v>
      </c>
      <c r="F14" s="52" t="str">
        <f ca="1">IFERROR(VLOOKUP($C$5&amp;$A14,'1R_logical_data-model-JUL2020'!$B$2:$L$318,9,FALSE),"")</f>
        <v>O</v>
      </c>
      <c r="G14" s="53" t="str">
        <f ca="1">IFERROR(HYPERLINK("#"&amp;VLOOKUP($C$5&amp;$A14,'1R_logical_data-model-JUL2020'!$B$2:$L$318,7,FALSE)&amp;"!A1",VLOOKUP($C$5&amp;$A14,'1R_logical_data-model-JUL2020'!$B$2:$L$318,7,FALSE)),"")</f>
        <v>Value</v>
      </c>
    </row>
    <row r="15" spans="1:7" s="42" customFormat="1" ht="54.95" customHeight="1" x14ac:dyDescent="0.2">
      <c r="A15" s="56">
        <v>5</v>
      </c>
      <c r="B15" s="54" t="str">
        <f ca="1">IFERROR(VLOOKUP($C$5&amp;$A15,'1R_logical_data-model-JUL2020'!$B$2:$L$318,6,FALSE),"")</f>
        <v>vehicleRegistration</v>
      </c>
      <c r="C15" s="50" t="str">
        <f ca="1">IFERROR(VLOOKUP($C$5&amp;$A15,'1R_logical_data-model-JUL2020'!$B$2:$L$318,8,FALSE),"")</f>
        <v>Vehicle identification - e.g. aircraft registration number</v>
      </c>
      <c r="D15" s="51" t="str">
        <f ca="1">IFERROR(VLOOKUP($C$5&amp;$A15,'1R_logical_data-model-JUL2020'!$B$2:$L$318,10,FALSE),"")</f>
        <v/>
      </c>
      <c r="E15" s="52" t="str">
        <f ca="1">IFERROR(VLOOKUP($C$5&amp;$A15,'1R_logical_data-model-JUL2020'!$B$2:$L$318,11,FALSE),"")</f>
        <v/>
      </c>
      <c r="F15" s="52" t="str">
        <f ca="1">IFERROR(VLOOKUP($C$5&amp;$A15,'1R_logical_data-model-JUL2020'!$B$2:$L$318,9,FALSE),"")</f>
        <v>T</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vehicleSize</v>
      </c>
      <c r="C16" s="50" t="str">
        <f ca="1">IFERROR(VLOOKUP($C$5&amp;$A16,'1R_logical_data-model-JUL2020'!$B$2:$L$318,8,FALSE),"")</f>
        <v>Size of the vehicle - free text</v>
      </c>
      <c r="D16" s="51" t="str">
        <f ca="1">IFERROR(VLOOKUP($C$5&amp;$A16,'1R_logical_data-model-JUL2020'!$B$2:$L$318,10,FALSE),"")</f>
        <v/>
      </c>
      <c r="E16" s="52" t="str">
        <f ca="1">IFERROR(VLOOKUP($C$5&amp;$A16,'1R_logical_data-model-JUL2020'!$B$2:$L$318,11,FALSE),"")</f>
        <v/>
      </c>
      <c r="F16" s="52" t="str">
        <f ca="1">IFERROR(VLOOKUP($C$5&amp;$A16,'1R_logical_data-model-JUL2020'!$B$2:$L$318,9,FALSE),"")</f>
        <v>T</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vehicleType</v>
      </c>
      <c r="C17" s="50" t="str">
        <f ca="1">IFERROR(VLOOKUP($C$5&amp;$A17,'1R_logical_data-model-JUL2020'!$B$2:$L$318,8,FALSE),"")</f>
        <v>Vehicle or container type. Refer UNECE28, e.g. 4.00.0 - Aircraft, type unknown</v>
      </c>
      <c r="D17" s="51" t="str">
        <f ca="1">IFERROR(VLOOKUP($C$5&amp;$A17,'1R_logical_data-model-JUL2020'!$B$2:$L$318,10,FALSE),"")</f>
        <v/>
      </c>
      <c r="E17" s="52" t="str">
        <f ca="1">IFERROR(VLOOKUP($C$5&amp;$A17,'1R_logical_data-model-JUL2020'!$B$2:$L$318,11,FALSE),"")</f>
        <v/>
      </c>
      <c r="F17" s="52" t="str">
        <f ca="1">IFERROR(VLOOKUP($C$5&amp;$A17,'1R_logical_data-model-JUL2020'!$B$2:$L$318,9,FALSE),"")</f>
        <v>T</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41" priority="2">
      <formula>$B11=""</formula>
    </cfRule>
  </conditionalFormatting>
  <conditionalFormatting sqref="B12:G40">
    <cfRule type="expression" dxfId="40" priority="1">
      <formula>$B12=""</formula>
    </cfRule>
  </conditionalFormatting>
  <hyperlinks>
    <hyperlink ref="E5:E6" location="Display!A1" display="Back to Display" xr:uid="{E0BF5B00-1B06-4694-AAF3-044EF7500EE8}"/>
    <hyperlink ref="E5:G6" location="'MOP vs Data Model'!A1" display="Back to &quot;MOP vs Data Model&quot; screen" xr:uid="{1C7568AD-7423-4786-B5C4-E90589EFE0EC}"/>
  </hyperlinks>
  <pageMargins left="0.7" right="0.7" top="0.75" bottom="0.75" header="0.3" footer="0.3"/>
  <pageSetup orientation="portrait" horizontalDpi="1200" verticalDpi="1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C6D4A-B54D-43E9-8679-4BD975E8551C}">
  <sheetPr codeName="Sheet46">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TransportSegment</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arrivalLocation</v>
      </c>
      <c r="C11" s="50" t="str">
        <f ca="1">IFERROR(VLOOKUP($C$5&amp;$A11,'1R_logical_data-model-JUL2020'!$B$2:$L$318,8,FALSE),"")</f>
        <v>Arrival details including time and date</v>
      </c>
      <c r="D11" s="51">
        <f ca="1">IFERROR(VLOOKUP($C$5&amp;$A11,'1R_logical_data-model-JUL2020'!$B$2:$L$318,10,FALSE),"")</f>
        <v>0</v>
      </c>
      <c r="E11" s="52">
        <f ca="1">IFERROR(VLOOKUP($C$5&amp;$A11,'1R_logical_data-model-JUL2020'!$B$2:$L$318,11,FALSE),"")</f>
        <v>0</v>
      </c>
      <c r="F11" s="52" t="str">
        <f ca="1">IFERROR(VLOOKUP($C$5&amp;$A11,'1R_logical_data-model-JUL2020'!$B$2:$L$318,9,FALSE),"")</f>
        <v>O</v>
      </c>
      <c r="G11" s="53" t="str">
        <f ca="1">IFERROR(HYPERLINK("#"&amp;VLOOKUP($C$5&amp;$A11,'1R_logical_data-model-JUL2020'!$B$2:$L$318,7,FALSE)&amp;"!A1",VLOOKUP($C$5&amp;$A11,'1R_logical_data-model-JUL2020'!$B$2:$L$318,7,FALSE)),"")</f>
        <v>Location</v>
      </c>
    </row>
    <row r="12" spans="1:7" s="42" customFormat="1" ht="54.95" customHeight="1" x14ac:dyDescent="0.2">
      <c r="A12" s="56">
        <v>2</v>
      </c>
      <c r="B12" s="54" t="str">
        <f ca="1">IFERROR(VLOOKUP($C$5&amp;$A12,'1R_logical_data-model-JUL2020'!$B$2:$L$318,6,FALSE),"")</f>
        <v>cO2CalculationMethod</v>
      </c>
      <c r="C12" s="50" t="str">
        <f ca="1">IFERROR(VLOOKUP($C$5&amp;$A12,'1R_logical_data-model-JUL2020'!$B$2:$L$318,8,FALSE),"")</f>
        <v>Method of calculation of the CO2 emissions</v>
      </c>
      <c r="D12" s="51">
        <f ca="1">IFERROR(VLOOKUP($C$5&amp;$A12,'1R_logical_data-model-JUL2020'!$B$2:$L$318,10,FALSE),"")</f>
        <v>0</v>
      </c>
      <c r="E12" s="52">
        <f ca="1">IFERROR(VLOOKUP($C$5&amp;$A12,'1R_logical_data-model-JUL2020'!$B$2:$L$318,11,FALSE),"")</f>
        <v>0</v>
      </c>
      <c r="F12" s="52" t="str">
        <f ca="1">IFERROR(VLOOKUP($C$5&amp;$A12,'1R_logical_data-model-JUL2020'!$B$2:$L$318,9,FALSE),"")</f>
        <v>O</v>
      </c>
      <c r="G12" s="53" t="str">
        <f ca="1">IFERROR(HYPERLINK("#"&amp;VLOOKUP($C$5&amp;$A12,'1R_logical_data-model-JUL2020'!$B$2:$L$318,7,FALSE)&amp;"!A1",VLOOKUP($C$5&amp;$A12,'1R_logical_data-model-JUL2020'!$B$2:$L$318,7,FALSE)),"")</f>
        <v>CO2CalcMethod</v>
      </c>
    </row>
    <row r="13" spans="1:7" s="42" customFormat="1" ht="54.95" customHeight="1" x14ac:dyDescent="0.2">
      <c r="A13" s="56">
        <v>3</v>
      </c>
      <c r="B13" s="54" t="str">
        <f ca="1">IFERROR(VLOOKUP($C$5&amp;$A13,'1R_logical_data-model-JUL2020'!$B$2:$L$318,6,FALSE),"")</f>
        <v>cO2Emissions</v>
      </c>
      <c r="C13" s="50" t="str">
        <f ca="1">IFERROR(VLOOKUP($C$5&amp;$A13,'1R_logical_data-model-JUL2020'!$B$2:$L$318,8,FALSE),"")</f>
        <v>Amount of CO2 emitted (e.g. 34 kg/km)</v>
      </c>
      <c r="D13" s="51">
        <f ca="1">IFERROR(VLOOKUP($C$5&amp;$A13,'1R_logical_data-model-JUL2020'!$B$2:$L$318,10,FALSE),"")</f>
        <v>0</v>
      </c>
      <c r="E13" s="52">
        <f ca="1">IFERROR(VLOOKUP($C$5&amp;$A13,'1R_logical_data-model-JUL2020'!$B$2:$L$318,11,FALSE),"")</f>
        <v>0</v>
      </c>
      <c r="F13" s="52" t="str">
        <f ca="1">IFERROR(VLOOKUP($C$5&amp;$A13,'1R_logical_data-model-JUL2020'!$B$2:$L$318,9,FALSE),"")</f>
        <v>O</v>
      </c>
      <c r="G13" s="53" t="str">
        <f ca="1">IFERROR(HYPERLINK("#"&amp;VLOOKUP($C$5&amp;$A13,'1R_logical_data-model-JUL2020'!$B$2:$L$318,7,FALSE)&amp;"!A1",VLOOKUP($C$5&amp;$A13,'1R_logical_data-model-JUL2020'!$B$2:$L$318,7,FALSE)),"")</f>
        <v>Value</v>
      </c>
    </row>
    <row r="14" spans="1:7" s="42" customFormat="1" ht="54.95" customHeight="1" x14ac:dyDescent="0.2">
      <c r="A14" s="56">
        <v>4</v>
      </c>
      <c r="B14" s="54" t="str">
        <f ca="1">IFERROR(VLOOKUP($C$5&amp;$A14,'1R_logical_data-model-JUL2020'!$B$2:$L$318,6,FALSE),"")</f>
        <v>departureLocation</v>
      </c>
      <c r="C14" s="50" t="str">
        <f ca="1">IFERROR(VLOOKUP($C$5&amp;$A14,'1R_logical_data-model-JUL2020'!$B$2:$L$318,8,FALSE),"")</f>
        <v>Departure details including time and date</v>
      </c>
      <c r="D14" s="51">
        <f ca="1">IFERROR(VLOOKUP($C$5&amp;$A14,'1R_logical_data-model-JUL2020'!$B$2:$L$318,10,FALSE),"")</f>
        <v>0</v>
      </c>
      <c r="E14" s="52">
        <f ca="1">IFERROR(VLOOKUP($C$5&amp;$A14,'1R_logical_data-model-JUL2020'!$B$2:$L$318,11,FALSE),"")</f>
        <v>0</v>
      </c>
      <c r="F14" s="52" t="str">
        <f ca="1">IFERROR(VLOOKUP($C$5&amp;$A14,'1R_logical_data-model-JUL2020'!$B$2:$L$318,9,FALSE),"")</f>
        <v>O</v>
      </c>
      <c r="G14" s="53" t="str">
        <f ca="1">IFERROR(HYPERLINK("#"&amp;VLOOKUP($C$5&amp;$A14,'1R_logical_data-model-JUL2020'!$B$2:$L$318,7,FALSE)&amp;"!A1",VLOOKUP($C$5&amp;$A14,'1R_logical_data-model-JUL2020'!$B$2:$L$318,7,FALSE)),"")</f>
        <v>Location</v>
      </c>
    </row>
    <row r="15" spans="1:7" s="42" customFormat="1" ht="54.95" customHeight="1" x14ac:dyDescent="0.2">
      <c r="A15" s="56">
        <v>5</v>
      </c>
      <c r="B15" s="54" t="str">
        <f ca="1">IFERROR(VLOOKUP($C$5&amp;$A15,'1R_logical_data-model-JUL2020'!$B$2:$L$318,6,FALSE),"")</f>
        <v>distanceCalculated</v>
      </c>
      <c r="C15" s="50" t="str">
        <f ca="1">IFERROR(VLOOKUP($C$5&amp;$A15,'1R_logical_data-model-JUL2020'!$B$2:$L$318,8,FALSE),"")</f>
        <v>Distance calculated if distance measured is not available</v>
      </c>
      <c r="D15" s="51">
        <f ca="1">IFERROR(VLOOKUP($C$5&amp;$A15,'1R_logical_data-model-JUL2020'!$B$2:$L$318,10,FALSE),"")</f>
        <v>0</v>
      </c>
      <c r="E15" s="52">
        <f ca="1">IFERROR(VLOOKUP($C$5&amp;$A15,'1R_logical_data-model-JUL2020'!$B$2:$L$318,11,FALSE),"")</f>
        <v>0</v>
      </c>
      <c r="F15" s="52" t="str">
        <f ca="1">IFERROR(VLOOKUP($C$5&amp;$A15,'1R_logical_data-model-JUL2020'!$B$2:$L$318,9,FALSE),"")</f>
        <v>O</v>
      </c>
      <c r="G15" s="53" t="str">
        <f ca="1">IFERROR(HYPERLINK("#"&amp;VLOOKUP($C$5&amp;$A15,'1R_logical_data-model-JUL2020'!$B$2:$L$318,7,FALSE)&amp;"!A1",VLOOKUP($C$5&amp;$A15,'1R_logical_data-model-JUL2020'!$B$2:$L$318,7,FALSE)),"")</f>
        <v>Value</v>
      </c>
    </row>
    <row r="16" spans="1:7" s="42" customFormat="1" ht="54.95" customHeight="1" x14ac:dyDescent="0.2">
      <c r="A16" s="56">
        <v>6</v>
      </c>
      <c r="B16" s="54" t="str">
        <f ca="1">IFERROR(VLOOKUP($C$5&amp;$A16,'1R_logical_data-model-JUL2020'!$B$2:$L$318,6,FALSE),"")</f>
        <v>distanceMeasured</v>
      </c>
      <c r="C16" s="50" t="str">
        <f ca="1">IFERROR(VLOOKUP($C$5&amp;$A16,'1R_logical_data-model-JUL2020'!$B$2:$L$318,8,FALSE),"")</f>
        <v>Distance based on really measured distance (with IOT-devices), or is it a calculated value?</v>
      </c>
      <c r="D16" s="51">
        <f ca="1">IFERROR(VLOOKUP($C$5&amp;$A16,'1R_logical_data-model-JUL2020'!$B$2:$L$318,10,FALSE),"")</f>
        <v>0</v>
      </c>
      <c r="E16" s="52">
        <f ca="1">IFERROR(VLOOKUP($C$5&amp;$A16,'1R_logical_data-model-JUL2020'!$B$2:$L$318,11,FALSE),"")</f>
        <v>0</v>
      </c>
      <c r="F16" s="52" t="str">
        <f ca="1">IFERROR(VLOOKUP($C$5&amp;$A16,'1R_logical_data-model-JUL2020'!$B$2:$L$318,9,FALSE),"")</f>
        <v>O</v>
      </c>
      <c r="G16" s="53" t="str">
        <f ca="1">IFERROR(HYPERLINK("#"&amp;VLOOKUP($C$5&amp;$A16,'1R_logical_data-model-JUL2020'!$B$2:$L$318,7,FALSE)&amp;"!A1",VLOOKUP($C$5&amp;$A16,'1R_logical_data-model-JUL2020'!$B$2:$L$318,7,FALSE)),"")</f>
        <v>Value</v>
      </c>
    </row>
    <row r="17" spans="1:7" s="42" customFormat="1" ht="54.95" customHeight="1" x14ac:dyDescent="0.2">
      <c r="A17" s="56">
        <v>7</v>
      </c>
      <c r="B17" s="54" t="str">
        <f ca="1">IFERROR(VLOOKUP($C$5&amp;$A17,'1R_logical_data-model-JUL2020'!$B$2:$L$318,6,FALSE),"")</f>
        <v>event</v>
      </c>
      <c r="C17" s="50" t="str">
        <f ca="1">IFERROR(VLOOKUP($C$5&amp;$A17,'1R_logical_data-model-JUL2020'!$B$2:$L$318,8,FALSE),"")</f>
        <v>Event linked to the transport segment</v>
      </c>
      <c r="D17" s="51">
        <f ca="1">IFERROR(VLOOKUP($C$5&amp;$A17,'1R_logical_data-model-JUL2020'!$B$2:$L$318,10,FALSE),"")</f>
        <v>0</v>
      </c>
      <c r="E17" s="52" t="str">
        <f ca="1">IFERROR(VLOOKUP($C$5&amp;$A17,'1R_logical_data-model-JUL2020'!$B$2:$L$318,11,FALSE),"")</f>
        <v>n</v>
      </c>
      <c r="F17" s="52" t="str">
        <f ca="1">IFERROR(VLOOKUP($C$5&amp;$A17,'1R_logical_data-model-JUL2020'!$B$2:$L$318,9,FALSE),"")</f>
        <v>O</v>
      </c>
      <c r="G17" s="53" t="str">
        <f ca="1">IFERROR(HYPERLINK("#"&amp;VLOOKUP($C$5&amp;$A17,'1R_logical_data-model-JUL2020'!$B$2:$L$318,7,FALSE)&amp;"!A1",VLOOKUP($C$5&amp;$A17,'1R_logical_data-model-JUL2020'!$B$2:$L$318,7,FALSE)),"")</f>
        <v>Event</v>
      </c>
    </row>
    <row r="18" spans="1:7" s="42" customFormat="1" ht="54.95" customHeight="1" x14ac:dyDescent="0.2">
      <c r="A18" s="56">
        <v>8</v>
      </c>
      <c r="B18" s="54" t="str">
        <f ca="1">IFERROR(VLOOKUP($C$5&amp;$A18,'1R_logical_data-model-JUL2020'!$B$2:$L$318,6,FALSE),"")</f>
        <v>externalReference</v>
      </c>
      <c r="C18" s="50" t="str">
        <f ca="1">IFERROR(VLOOKUP($C$5&amp;$A18,'1R_logical_data-model-JUL2020'!$B$2:$L$318,8,FALSE),"")</f>
        <v>Reference to document or logistics object (URI)</v>
      </c>
      <c r="D18" s="51">
        <f ca="1">IFERROR(VLOOKUP($C$5&amp;$A18,'1R_logical_data-model-JUL2020'!$B$2:$L$318,10,FALSE),"")</f>
        <v>0</v>
      </c>
      <c r="E18" s="52">
        <f ca="1">IFERROR(VLOOKUP($C$5&amp;$A18,'1R_logical_data-model-JUL2020'!$B$2:$L$318,11,FALSE),"")</f>
        <v>0</v>
      </c>
      <c r="F18" s="52" t="str">
        <f ca="1">IFERROR(VLOOKUP($C$5&amp;$A18,'1R_logical_data-model-JUL2020'!$B$2:$L$318,9,FALSE),"")</f>
        <v>O</v>
      </c>
      <c r="G18" s="53" t="str">
        <f ca="1">IFERROR(HYPERLINK("#"&amp;VLOOKUP($C$5&amp;$A18,'1R_logical_data-model-JUL2020'!$B$2:$L$318,7,FALSE)&amp;"!A1",VLOOKUP($C$5&amp;$A18,'1R_logical_data-model-JUL2020'!$B$2:$L$318,7,FALSE)),"")</f>
        <v>ExternalReference</v>
      </c>
    </row>
    <row r="19" spans="1:7" s="42" customFormat="1" ht="54.95" customHeight="1" x14ac:dyDescent="0.2">
      <c r="A19" s="56">
        <v>9</v>
      </c>
      <c r="B19" s="54" t="str">
        <f ca="1">IFERROR(VLOOKUP($C$5&amp;$A19,'1R_logical_data-model-JUL2020'!$B$2:$L$318,6,FALSE),"")</f>
        <v>fuelAmountCalculated</v>
      </c>
      <c r="C19" s="50" t="str">
        <f ca="1">IFERROR(VLOOKUP($C$5&amp;$A19,'1R_logical_data-model-JUL2020'!$B$2:$L$318,8,FALSE),"")</f>
        <v>calculated fuel consumption, if measured not available</v>
      </c>
      <c r="D19" s="51">
        <f ca="1">IFERROR(VLOOKUP($C$5&amp;$A19,'1R_logical_data-model-JUL2020'!$B$2:$L$318,10,FALSE),"")</f>
        <v>0</v>
      </c>
      <c r="E19" s="52">
        <f ca="1">IFERROR(VLOOKUP($C$5&amp;$A19,'1R_logical_data-model-JUL2020'!$B$2:$L$318,11,FALSE),"")</f>
        <v>0</v>
      </c>
      <c r="F19" s="52" t="str">
        <f ca="1">IFERROR(VLOOKUP($C$5&amp;$A19,'1R_logical_data-model-JUL2020'!$B$2:$L$318,9,FALSE),"")</f>
        <v>O</v>
      </c>
      <c r="G19" s="53" t="str">
        <f ca="1">IFERROR(HYPERLINK("#"&amp;VLOOKUP($C$5&amp;$A19,'1R_logical_data-model-JUL2020'!$B$2:$L$318,7,FALSE)&amp;"!A1",VLOOKUP($C$5&amp;$A19,'1R_logical_data-model-JUL2020'!$B$2:$L$318,7,FALSE)),"")</f>
        <v>Value</v>
      </c>
    </row>
    <row r="20" spans="1:7" s="42" customFormat="1" ht="54.95" customHeight="1" x14ac:dyDescent="0.2">
      <c r="A20" s="56">
        <v>10</v>
      </c>
      <c r="B20" s="54" t="str">
        <f ca="1">IFERROR(VLOOKUP($C$5&amp;$A20,'1R_logical_data-model-JUL2020'!$B$2:$L$318,6,FALSE),"")</f>
        <v>fuelAmountMeasured</v>
      </c>
      <c r="C20" s="50" t="str">
        <f ca="1">IFERROR(VLOOKUP($C$5&amp;$A20,'1R_logical_data-model-JUL2020'!$B$2:$L$318,8,FALSE),"")</f>
        <v>actually measured fuel consumption</v>
      </c>
      <c r="D20" s="51">
        <f ca="1">IFERROR(VLOOKUP($C$5&amp;$A20,'1R_logical_data-model-JUL2020'!$B$2:$L$318,10,FALSE),"")</f>
        <v>0</v>
      </c>
      <c r="E20" s="52">
        <f ca="1">IFERROR(VLOOKUP($C$5&amp;$A20,'1R_logical_data-model-JUL2020'!$B$2:$L$318,11,FALSE),"")</f>
        <v>0</v>
      </c>
      <c r="F20" s="52" t="str">
        <f ca="1">IFERROR(VLOOKUP($C$5&amp;$A20,'1R_logical_data-model-JUL2020'!$B$2:$L$318,9,FALSE),"")</f>
        <v>O</v>
      </c>
      <c r="G20" s="53" t="str">
        <f ca="1">IFERROR(HYPERLINK("#"&amp;VLOOKUP($C$5&amp;$A20,'1R_logical_data-model-JUL2020'!$B$2:$L$318,7,FALSE)&amp;"!A1",VLOOKUP($C$5&amp;$A20,'1R_logical_data-model-JUL2020'!$B$2:$L$318,7,FALSE)),"")</f>
        <v>Value</v>
      </c>
    </row>
    <row r="21" spans="1:7" s="42" customFormat="1" ht="54.95" customHeight="1" x14ac:dyDescent="0.2">
      <c r="A21" s="56">
        <v>11</v>
      </c>
      <c r="B21" s="54" t="str">
        <f ca="1">IFERROR(VLOOKUP($C$5&amp;$A21,'1R_logical_data-model-JUL2020'!$B$2:$L$318,6,FALSE),"")</f>
        <v>fuelType</v>
      </c>
      <c r="C21" s="50" t="str">
        <f ca="1">IFERROR(VLOOKUP($C$5&amp;$A21,'1R_logical_data-model-JUL2020'!$B$2:$L$318,8,FALSE),"")</f>
        <v>e.g. Kerosene, Diesel, SAF, Electricity [renewable], Electricity [non-renewable]</v>
      </c>
      <c r="D21" s="51">
        <f ca="1">IFERROR(VLOOKUP($C$5&amp;$A21,'1R_logical_data-model-JUL2020'!$B$2:$L$318,10,FALSE),"")</f>
        <v>0</v>
      </c>
      <c r="E21" s="52">
        <f ca="1">IFERROR(VLOOKUP($C$5&amp;$A21,'1R_logical_data-model-JUL2020'!$B$2:$L$318,11,FALSE),"")</f>
        <v>0</v>
      </c>
      <c r="F21" s="52" t="str">
        <f ca="1">IFERROR(VLOOKUP($C$5&amp;$A21,'1R_logical_data-model-JUL2020'!$B$2:$L$318,9,FALSE),"")</f>
        <v>T</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modeCode</v>
      </c>
      <c r="C22" s="50" t="str">
        <f ca="1">IFERROR(VLOOKUP($C$5&amp;$A22,'1R_logical_data-model-JUL2020'!$B$2:$L$318,8,FALSE),"")</f>
        <v>Mode of transport code. Refer UNECE Recommendation N. 19 - Code for Modes of Transport,  e.g. 4 - Air transport</v>
      </c>
      <c r="D22" s="51" t="str">
        <f ca="1">IFERROR(VLOOKUP($C$5&amp;$A22,'1R_logical_data-model-JUL2020'!$B$2:$L$318,10,FALSE),"")</f>
        <v/>
      </c>
      <c r="E22" s="52" t="str">
        <f ca="1">IFERROR(VLOOKUP($C$5&amp;$A22,'1R_logical_data-model-JUL2020'!$B$2:$L$318,11,FALSE),"")</f>
        <v/>
      </c>
      <c r="F22" s="52" t="str">
        <f ca="1">IFERROR(VLOOKUP($C$5&amp;$A22,'1R_logical_data-model-JUL2020'!$B$2:$L$318,9,FALSE),"")</f>
        <v>T</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movementType</v>
      </c>
      <c r="C23" s="50" t="str">
        <f ca="1">IFERROR(VLOOKUP($C$5&amp;$A23,'1R_logical_data-model-JUL2020'!$B$2:$L$318,8,FALSE),"")</f>
        <v>Refers to the type of movement: Actual or planned</v>
      </c>
      <c r="D23" s="51">
        <f ca="1">IFERROR(VLOOKUP($C$5&amp;$A23,'1R_logical_data-model-JUL2020'!$B$2:$L$318,10,FALSE),"")</f>
        <v>0</v>
      </c>
      <c r="E23" s="52">
        <f ca="1">IFERROR(VLOOKUP($C$5&amp;$A23,'1R_logical_data-model-JUL2020'!$B$2:$L$318,11,FALSE),"")</f>
        <v>1</v>
      </c>
      <c r="F23" s="52" t="str">
        <f ca="1">IFERROR(VLOOKUP($C$5&amp;$A23,'1R_logical_data-model-JUL2020'!$B$2:$L$318,9,FALSE),"")</f>
        <v>T</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piece</v>
      </c>
      <c r="C24" s="50" t="str">
        <f ca="1">IFERROR(VLOOKUP($C$5&amp;$A24,'1R_logical_data-model-JUL2020'!$B$2:$L$318,8,FALSE),"")</f>
        <v>PIECE assigned to the transport segment</v>
      </c>
      <c r="D24" s="51">
        <f ca="1">IFERROR(VLOOKUP($C$5&amp;$A24,'1R_logical_data-model-JUL2020'!$B$2:$L$318,10,FALSE),"")</f>
        <v>0</v>
      </c>
      <c r="E24" s="52" t="str">
        <f ca="1">IFERROR(VLOOKUP($C$5&amp;$A24,'1R_logical_data-model-JUL2020'!$B$2:$L$318,11,FALSE),"")</f>
        <v>n</v>
      </c>
      <c r="F24" s="52" t="str">
        <f ca="1">IFERROR(VLOOKUP($C$5&amp;$A24,'1R_logical_data-model-JUL2020'!$B$2:$L$318,9,FALSE),"")</f>
        <v>O</v>
      </c>
      <c r="G24" s="53" t="str">
        <f ca="1">IFERROR(HYPERLINK("#"&amp;VLOOKUP($C$5&amp;$A24,'1R_logical_data-model-JUL2020'!$B$2:$L$318,7,FALSE)&amp;"!A1",VLOOKUP($C$5&amp;$A24,'1R_logical_data-model-JUL2020'!$B$2:$L$318,7,FALSE)),"")</f>
        <v>Piece</v>
      </c>
    </row>
    <row r="25" spans="1:7" s="42" customFormat="1" ht="54.95" customHeight="1" x14ac:dyDescent="0.2">
      <c r="A25" s="56">
        <v>15</v>
      </c>
      <c r="B25" s="54" t="str">
        <f ca="1">IFERROR(VLOOKUP($C$5&amp;$A25,'1R_logical_data-model-JUL2020'!$B$2:$L$318,6,FALSE),"")</f>
        <v>seal</v>
      </c>
      <c r="C25" s="50" t="str">
        <f ca="1">IFERROR(VLOOKUP($C$5&amp;$A25,'1R_logical_data-model-JUL2020'!$B$2:$L$318,8,FALSE),"")</f>
        <v>Seal identifier</v>
      </c>
      <c r="D25" s="51" t="str">
        <f ca="1">IFERROR(VLOOKUP($C$5&amp;$A25,'1R_logical_data-model-JUL2020'!$B$2:$L$318,10,FALSE),"")</f>
        <v/>
      </c>
      <c r="E25" s="52" t="str">
        <f ca="1">IFERROR(VLOOKUP($C$5&amp;$A25,'1R_logical_data-model-JUL2020'!$B$2:$L$318,11,FALSE),"")</f>
        <v/>
      </c>
      <c r="F25" s="52" t="str">
        <f ca="1">IFERROR(VLOOKUP($C$5&amp;$A25,'1R_logical_data-model-JUL2020'!$B$2:$L$318,9,FALSE),"")</f>
        <v>T</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segmentLevel</v>
      </c>
      <c r="C26" s="50" t="str">
        <f ca="1">IFERROR(VLOOKUP($C$5&amp;$A26,'1R_logical_data-model-JUL2020'!$B$2:$L$318,8,FALSE),"")</f>
        <v>Identification of the segment level in the movement of the pieces: contractual, flight leg, truck movement, etc.</v>
      </c>
      <c r="D26" s="51">
        <f ca="1">IFERROR(VLOOKUP($C$5&amp;$A26,'1R_logical_data-model-JUL2020'!$B$2:$L$318,10,FALSE),"")</f>
        <v>0</v>
      </c>
      <c r="E26" s="52">
        <f ca="1">IFERROR(VLOOKUP($C$5&amp;$A26,'1R_logical_data-model-JUL2020'!$B$2:$L$318,11,FALSE),"")</f>
        <v>1</v>
      </c>
      <c r="F26" s="52" t="str">
        <f ca="1">IFERROR(VLOOKUP($C$5&amp;$A26,'1R_logical_data-model-JUL2020'!$B$2:$L$318,9,FALSE),"")</f>
        <v>T</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transportDate</v>
      </c>
      <c r="C27" s="50" t="str">
        <f ca="1">IFERROR(VLOOKUP($C$5&amp;$A27,'1R_logical_data-model-JUL2020'!$B$2:$L$318,8,FALSE),"")</f>
        <v xml:space="preserve">Date associated with TransportIdentifier to uniquely identify the transport line </v>
      </c>
      <c r="D27" s="51" t="str">
        <f ca="1">IFERROR(VLOOKUP($C$5&amp;$A27,'1R_logical_data-model-JUL2020'!$B$2:$L$318,10,FALSE),"")</f>
        <v/>
      </c>
      <c r="E27" s="52" t="str">
        <f ca="1">IFERROR(VLOOKUP($C$5&amp;$A27,'1R_logical_data-model-JUL2020'!$B$2:$L$318,11,FALSE),"")</f>
        <v/>
      </c>
      <c r="F27" s="52" t="str">
        <f ca="1">IFERROR(VLOOKUP($C$5&amp;$A27,'1R_logical_data-model-JUL2020'!$B$2:$L$318,9,FALSE),"")</f>
        <v>D</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transportIdentifier</v>
      </c>
      <c r="C28" s="50" t="str">
        <f ca="1">IFERROR(VLOOKUP($C$5&amp;$A28,'1R_logical_data-model-JUL2020'!$B$2:$L$318,8,FALSE),"")</f>
        <v>Airline flight number, or rail /  truck / maritime line id</v>
      </c>
      <c r="D28" s="51" t="str">
        <f ca="1">IFERROR(VLOOKUP($C$5&amp;$A28,'1R_logical_data-model-JUL2020'!$B$2:$L$318,10,FALSE),"")</f>
        <v/>
      </c>
      <c r="E28" s="52" t="str">
        <f ca="1">IFERROR(VLOOKUP($C$5&amp;$A28,'1R_logical_data-model-JUL2020'!$B$2:$L$318,11,FALSE),"")</f>
        <v/>
      </c>
      <c r="F28" s="52" t="str">
        <f ca="1">IFERROR(VLOOKUP($C$5&amp;$A28,'1R_logical_data-model-JUL2020'!$B$2:$L$318,9,FALSE),"")</f>
        <v>T</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transportMeans</v>
      </c>
      <c r="C29" s="50" t="str">
        <f ca="1">IFERROR(VLOOKUP($C$5&amp;$A29,'1R_logical_data-model-JUL2020'!$B$2:$L$318,8,FALSE),"")</f>
        <v>Transport company details</v>
      </c>
      <c r="D29" s="51" t="str">
        <f ca="1">IFERROR(VLOOKUP($C$5&amp;$A29,'1R_logical_data-model-JUL2020'!$B$2:$L$318,10,FALSE),"")</f>
        <v/>
      </c>
      <c r="E29" s="52" t="str">
        <f ca="1">IFERROR(VLOOKUP($C$5&amp;$A29,'1R_logical_data-model-JUL2020'!$B$2:$L$318,11,FALSE),"")</f>
        <v/>
      </c>
      <c r="F29" s="52" t="str">
        <f ca="1">IFERROR(VLOOKUP($C$5&amp;$A29,'1R_logical_data-model-JUL2020'!$B$2:$L$318,9,FALSE),"")</f>
        <v>O</v>
      </c>
      <c r="G29" s="53" t="str">
        <f ca="1">IFERROR(HYPERLINK("#"&amp;VLOOKUP($C$5&amp;$A29,'1R_logical_data-model-JUL2020'!$B$2:$L$318,7,FALSE)&amp;"!A1",VLOOKUP($C$5&amp;$A29,'1R_logical_data-model-JUL2020'!$B$2:$L$318,7,FALSE)),"")</f>
        <v>TransportMeans</v>
      </c>
    </row>
    <row r="30" spans="1:7" s="42" customFormat="1" ht="54.95" customHeight="1" x14ac:dyDescent="0.2">
      <c r="A30" s="56">
        <v>20</v>
      </c>
      <c r="B30" s="54" t="str">
        <f ca="1">IFERROR(VLOOKUP($C$5&amp;$A30,'1R_logical_data-model-JUL2020'!$B$2:$L$318,6,FALSE),"")</f>
        <v>transportMeansOperator</v>
      </c>
      <c r="C30" s="50" t="str">
        <f ca="1">IFERROR(VLOOKUP($C$5&amp;$A30,'1R_logical_data-model-JUL2020'!$B$2:$L$318,8,FALSE),"")</f>
        <v>Name of the person operating the transport means (e.g. aircraft captain, truck driver)</v>
      </c>
      <c r="D30" s="51">
        <f ca="1">IFERROR(VLOOKUP($C$5&amp;$A30,'1R_logical_data-model-JUL2020'!$B$2:$L$318,10,FALSE),"")</f>
        <v>0</v>
      </c>
      <c r="E30" s="52" t="str">
        <f ca="1">IFERROR(VLOOKUP($C$5&amp;$A30,'1R_logical_data-model-JUL2020'!$B$2:$L$318,11,FALSE),"")</f>
        <v>n</v>
      </c>
      <c r="F30" s="52" t="str">
        <f ca="1">IFERROR(VLOOKUP($C$5&amp;$A30,'1R_logical_data-model-JUL2020'!$B$2:$L$318,9,FALSE),"")</f>
        <v>O</v>
      </c>
      <c r="G30" s="53" t="str">
        <f ca="1">IFERROR(HYPERLINK("#"&amp;VLOOKUP($C$5&amp;$A30,'1R_logical_data-model-JUL2020'!$B$2:$L$318,7,FALSE)&amp;"!A1",VLOOKUP($C$5&amp;$A30,'1R_logical_data-model-JUL2020'!$B$2:$L$318,7,FALSE)),"")</f>
        <v>Person</v>
      </c>
    </row>
    <row r="31" spans="1:7" s="42" customFormat="1" ht="54.95" customHeight="1" x14ac:dyDescent="0.2">
      <c r="A31" s="56">
        <v>21</v>
      </c>
      <c r="B31" s="54" t="str">
        <f ca="1">IFERROR(VLOOKUP($C$5&amp;$A31,'1R_logical_data-model-JUL2020'!$B$2:$L$318,6,FALSE),"")</f>
        <v>uLD</v>
      </c>
      <c r="C31" s="50" t="str">
        <f ca="1">IFERROR(VLOOKUP($C$5&amp;$A31,'1R_logical_data-model-JUL2020'!$B$2:$L$318,8,FALSE),"")</f>
        <v>ULD assigned to the transport segment</v>
      </c>
      <c r="D31" s="51">
        <f ca="1">IFERROR(VLOOKUP($C$5&amp;$A31,'1R_logical_data-model-JUL2020'!$B$2:$L$318,10,FALSE),"")</f>
        <v>0</v>
      </c>
      <c r="E31" s="52" t="str">
        <f ca="1">IFERROR(VLOOKUP($C$5&amp;$A31,'1R_logical_data-model-JUL2020'!$B$2:$L$318,11,FALSE),"")</f>
        <v>n</v>
      </c>
      <c r="F31" s="52" t="str">
        <f ca="1">IFERROR(VLOOKUP($C$5&amp;$A31,'1R_logical_data-model-JUL2020'!$B$2:$L$318,9,FALSE),"")</f>
        <v>O</v>
      </c>
      <c r="G31" s="53" t="str">
        <f ca="1">IFERROR(HYPERLINK("#"&amp;VLOOKUP($C$5&amp;$A31,'1R_logical_data-model-JUL2020'!$B$2:$L$318,7,FALSE)&amp;"!A1",VLOOKUP($C$5&amp;$A31,'1R_logical_data-model-JUL2020'!$B$2:$L$318,7,FALSE)),"")</f>
        <v>ULD</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39" priority="2">
      <formula>$B11=""</formula>
    </cfRule>
  </conditionalFormatting>
  <conditionalFormatting sqref="B12:G40">
    <cfRule type="expression" dxfId="38" priority="1">
      <formula>$B12=""</formula>
    </cfRule>
  </conditionalFormatting>
  <hyperlinks>
    <hyperlink ref="E5:E6" location="Display!A1" display="Back to Display" xr:uid="{1D8E0103-978A-42E6-B87D-AAE74E3067E0}"/>
    <hyperlink ref="E5:G6" location="'MOP vs Data Model'!A1" display="Back to &quot;MOP vs Data Model&quot; screen" xr:uid="{88B276F7-9C0B-4E06-85F7-94A906EF4F9E}"/>
  </hyperlinks>
  <pageMargins left="0.7" right="0.7" top="0.75" bottom="0.75" header="0.3" footer="0.3"/>
  <pageSetup orientation="portrait" horizontalDpi="1200" verticalDpi="1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3CE8D-EFB5-4595-8E93-03C0B522C789}">
  <sheetPr codeName="Sheet47">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ULD</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aTAdesignator</v>
      </c>
      <c r="C11" s="50" t="str">
        <f ca="1">IFERROR(VLOOKUP($C$5&amp;$A11,'1R_logical_data-model-JUL2020'!$B$2:$L$318,8,FALSE),"")</f>
        <v>US / ATA Unit Load Device type code e.g. M2</v>
      </c>
      <c r="D11" s="51">
        <f ca="1">IFERROR(VLOOKUP($C$5&amp;$A11,'1R_logical_data-model-JUL2020'!$B$2:$L$318,10,FALSE),"")</f>
        <v>0</v>
      </c>
      <c r="E11" s="52" t="str">
        <f ca="1">IFERROR(VLOOKUP($C$5&amp;$A11,'1R_logical_data-model-JUL2020'!$B$2:$L$318,11,FALSE),"")</f>
        <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contour</v>
      </c>
      <c r="C12" s="50" t="str">
        <f ca="1">IFERROR(VLOOKUP($C$5&amp;$A12,'1R_logical_data-model-JUL2020'!$B$2:$L$318,8,FALSE),"")</f>
        <v>ULD profile, dimensions &amp; shape</v>
      </c>
      <c r="D12" s="51" t="str">
        <f ca="1">IFERROR(VLOOKUP($C$5&amp;$A12,'1R_logical_data-model-JUL2020'!$B$2:$L$318,10,FALSE),"")</f>
        <v/>
      </c>
      <c r="E12" s="52" t="str">
        <f ca="1">IFERROR(VLOOKUP($C$5&amp;$A12,'1R_logical_data-model-JUL2020'!$B$2:$L$318,11,FALSE),"")</f>
        <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deckPosition</v>
      </c>
      <c r="C13" s="50" t="str">
        <f ca="1">IFERROR(VLOOKUP($C$5&amp;$A13,'1R_logical_data-model-JUL2020'!$B$2:$L$318,8,FALSE),"")</f>
        <v xml:space="preserve">Position of the shipment in the aircraft - e.g. lower or main deck </v>
      </c>
      <c r="D13" s="51" t="str">
        <f ca="1">IFERROR(VLOOKUP($C$5&amp;$A13,'1R_logical_data-model-JUL2020'!$B$2:$L$318,10,FALSE),"")</f>
        <v/>
      </c>
      <c r="E13" s="52" t="str">
        <f ca="1">IFERROR(VLOOKUP($C$5&amp;$A13,'1R_logical_data-model-JUL2020'!$B$2:$L$318,11,FALSE),"")</f>
        <v/>
      </c>
      <c r="F13" s="52" t="str">
        <f ca="1">IFERROR(VLOOKUP($C$5&amp;$A13,'1R_logical_data-model-JUL2020'!$B$2:$L$318,9,FALSE),"")</f>
        <v>T</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event</v>
      </c>
      <c r="C14" s="50" t="str">
        <f ca="1">IFERROR(VLOOKUP($C$5&amp;$A14,'1R_logical_data-model-JUL2020'!$B$2:$L$318,8,FALSE),"")</f>
        <v>Event details e.g. DEP, ARR, FOH, RCS, security screening, etc</v>
      </c>
      <c r="D14" s="51">
        <f ca="1">IFERROR(VLOOKUP($C$5&amp;$A14,'1R_logical_data-model-JUL2020'!$B$2:$L$318,10,FALSE),"")</f>
        <v>0</v>
      </c>
      <c r="E14" s="52" t="str">
        <f ca="1">IFERROR(VLOOKUP($C$5&amp;$A14,'1R_logical_data-model-JUL2020'!$B$2:$L$318,11,FALSE),"")</f>
        <v>n</v>
      </c>
      <c r="F14" s="52" t="str">
        <f ca="1">IFERROR(VLOOKUP($C$5&amp;$A14,'1R_logical_data-model-JUL2020'!$B$2:$L$318,9,FALSE),"")</f>
        <v>O</v>
      </c>
      <c r="G14" s="53" t="str">
        <f ca="1">IFERROR(HYPERLINK("#"&amp;VLOOKUP($C$5&amp;$A14,'1R_logical_data-model-JUL2020'!$B$2:$L$318,7,FALSE)&amp;"!A1",VLOOKUP($C$5&amp;$A14,'1R_logical_data-model-JUL2020'!$B$2:$L$318,7,FALSE)),"")</f>
        <v>Event</v>
      </c>
    </row>
    <row r="15" spans="1:7" s="42" customFormat="1" ht="54.95" customHeight="1" x14ac:dyDescent="0.2">
      <c r="A15" s="56">
        <v>5</v>
      </c>
      <c r="B15" s="54" t="str">
        <f ca="1">IFERROR(VLOOKUP($C$5&amp;$A15,'1R_logical_data-model-JUL2020'!$B$2:$L$318,6,FALSE),"")</f>
        <v>externalReference</v>
      </c>
      <c r="C15" s="50" t="str">
        <f ca="1">IFERROR(VLOOKUP($C$5&amp;$A15,'1R_logical_data-model-JUL2020'!$B$2:$L$318,8,FALSE),"")</f>
        <v xml:space="preserve">Reference documents details </v>
      </c>
      <c r="D15" s="51" t="str">
        <f ca="1">IFERROR(VLOOKUP($C$5&amp;$A15,'1R_logical_data-model-JUL2020'!$B$2:$L$318,10,FALSE),"")</f>
        <v/>
      </c>
      <c r="E15" s="52" t="str">
        <f ca="1">IFERROR(VLOOKUP($C$5&amp;$A15,'1R_logical_data-model-JUL2020'!$B$2:$L$318,11,FALSE),"")</f>
        <v>n</v>
      </c>
      <c r="F15" s="52" t="str">
        <f ca="1">IFERROR(VLOOKUP($C$5&amp;$A15,'1R_logical_data-model-JUL2020'!$B$2:$L$318,9,FALSE),"")</f>
        <v>O</v>
      </c>
      <c r="G15" s="53" t="str">
        <f ca="1">IFERROR(HYPERLINK("#"&amp;VLOOKUP($C$5&amp;$A15,'1R_logical_data-model-JUL2020'!$B$2:$L$318,7,FALSE)&amp;"!A1",VLOOKUP($C$5&amp;$A15,'1R_logical_data-model-JUL2020'!$B$2:$L$318,7,FALSE)),"")</f>
        <v>ExternalReference</v>
      </c>
    </row>
    <row r="16" spans="1:7" s="42" customFormat="1" ht="54.95" customHeight="1" x14ac:dyDescent="0.2">
      <c r="A16" s="56">
        <v>6</v>
      </c>
      <c r="B16" s="54" t="str">
        <f ca="1">IFERROR(VLOOKUP($C$5&amp;$A16,'1R_logical_data-model-JUL2020'!$B$2:$L$318,6,FALSE),"")</f>
        <v>loadingIndicator</v>
      </c>
      <c r="C16" s="50" t="str">
        <f ca="1">IFERROR(VLOOKUP($C$5&amp;$A16,'1R_logical_data-model-JUL2020'!$B$2:$L$318,8,FALSE),"")</f>
        <v>ULD height or loading limitation code. Refer CXML Code List 1.47,  e.g. R - ULD Height above 244 centimetres</v>
      </c>
      <c r="D16" s="51" t="str">
        <f ca="1">IFERROR(VLOOKUP($C$5&amp;$A16,'1R_logical_data-model-JUL2020'!$B$2:$L$318,10,FALSE),"")</f>
        <v/>
      </c>
      <c r="E16" s="52" t="str">
        <f ca="1">IFERROR(VLOOKUP($C$5&amp;$A16,'1R_logical_data-model-JUL2020'!$B$2:$L$318,11,FALSE),"")</f>
        <v/>
      </c>
      <c r="F16" s="52" t="str">
        <f ca="1">IFERROR(VLOOKUP($C$5&amp;$A16,'1R_logical_data-model-JUL2020'!$B$2:$L$318,9,FALSE),"")</f>
        <v>T</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ownerCode</v>
      </c>
      <c r="C17" s="50" t="str">
        <f ca="1">IFERROR(VLOOKUP($C$5&amp;$A17,'1R_logical_data-model-JUL2020'!$B$2:$L$318,8,FALSE),"")</f>
        <v>Owner code of the ULD in aa, an or na format - owner can be an airline or leasing company</v>
      </c>
      <c r="D17" s="51">
        <f ca="1">IFERROR(VLOOKUP($C$5&amp;$A17,'1R_logical_data-model-JUL2020'!$B$2:$L$318,10,FALSE),"")</f>
        <v>0</v>
      </c>
      <c r="E17" s="52" t="str">
        <f ca="1">IFERROR(VLOOKUP($C$5&amp;$A17,'1R_logical_data-model-JUL2020'!$B$2:$L$318,11,FALSE),"")</f>
        <v/>
      </c>
      <c r="F17" s="52" t="str">
        <f ca="1">IFERROR(VLOOKUP($C$5&amp;$A17,'1R_logical_data-model-JUL2020'!$B$2:$L$318,9,FALSE),"")</f>
        <v>T</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ownerCodeIssuer</v>
      </c>
      <c r="C18" s="50" t="str">
        <f ca="1">IFERROR(VLOOKUP($C$5&amp;$A18,'1R_logical_data-model-JUL2020'!$B$2:$L$318,8,FALSE),"")</f>
        <v xml:space="preserve">Issuer of the ULD owner code </v>
      </c>
      <c r="D18" s="51">
        <f ca="1">IFERROR(VLOOKUP($C$5&amp;$A18,'1R_logical_data-model-JUL2020'!$B$2:$L$318,10,FALSE),"")</f>
        <v>0</v>
      </c>
      <c r="E18" s="52" t="str">
        <f ca="1">IFERROR(VLOOKUP($C$5&amp;$A18,'1R_logical_data-model-JUL2020'!$B$2:$L$318,11,FALSE),"")</f>
        <v/>
      </c>
      <c r="F18" s="52" t="str">
        <f ca="1">IFERROR(VLOOKUP($C$5&amp;$A18,'1R_logical_data-model-JUL2020'!$B$2:$L$318,9,FALSE),"")</f>
        <v>T</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ownerCompany</v>
      </c>
      <c r="C19" s="50" t="str">
        <f ca="1">IFERROR(VLOOKUP($C$5&amp;$A19,'1R_logical_data-model-JUL2020'!$B$2:$L$318,8,FALSE),"")</f>
        <v>Owner company details and contacts for the ULD</v>
      </c>
      <c r="D19" s="51">
        <f ca="1">IFERROR(VLOOKUP($C$5&amp;$A19,'1R_logical_data-model-JUL2020'!$B$2:$L$318,10,FALSE),"")</f>
        <v>0</v>
      </c>
      <c r="E19" s="52" t="str">
        <f ca="1">IFERROR(VLOOKUP($C$5&amp;$A19,'1R_logical_data-model-JUL2020'!$B$2:$L$318,11,FALSE),"")</f>
        <v/>
      </c>
      <c r="F19" s="52" t="str">
        <f ca="1">IFERROR(VLOOKUP($C$5&amp;$A19,'1R_logical_data-model-JUL2020'!$B$2:$L$318,9,FALSE),"")</f>
        <v>O</v>
      </c>
      <c r="G19" s="53" t="str">
        <f ca="1">IFERROR(HYPERLINK("#"&amp;VLOOKUP($C$5&amp;$A19,'1R_logical_data-model-JUL2020'!$B$2:$L$318,7,FALSE)&amp;"!A1",VLOOKUP($C$5&amp;$A19,'1R_logical_data-model-JUL2020'!$B$2:$L$318,7,FALSE)),"")</f>
        <v>Company</v>
      </c>
    </row>
    <row r="20" spans="1:7" s="42" customFormat="1" ht="54.95" customHeight="1" x14ac:dyDescent="0.2">
      <c r="A20" s="56">
        <v>10</v>
      </c>
      <c r="B20" s="54" t="str">
        <f ca="1">IFERROR(VLOOKUP($C$5&amp;$A20,'1R_logical_data-model-JUL2020'!$B$2:$L$318,6,FALSE),"")</f>
        <v>serialNumber</v>
      </c>
      <c r="C20" s="50" t="str">
        <f ca="1">IFERROR(VLOOKUP($C$5&amp;$A20,'1R_logical_data-model-JUL2020'!$B$2:$L$318,8,FALSE),"")</f>
        <v>ULD serial number</v>
      </c>
      <c r="D20" s="51">
        <f ca="1">IFERROR(VLOOKUP($C$5&amp;$A20,'1R_logical_data-model-JUL2020'!$B$2:$L$318,10,FALSE),"")</f>
        <v>0</v>
      </c>
      <c r="E20" s="52" t="str">
        <f ca="1">IFERROR(VLOOKUP($C$5&amp;$A20,'1R_logical_data-model-JUL2020'!$B$2:$L$318,11,FALSE),"")</f>
        <v/>
      </c>
      <c r="F20" s="52" t="str">
        <f ca="1">IFERROR(VLOOKUP($C$5&amp;$A20,'1R_logical_data-model-JUL2020'!$B$2:$L$318,9,FALSE),"")</f>
        <v>T</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tareWeight</v>
      </c>
      <c r="C21" s="50" t="str">
        <f ca="1">IFERROR(VLOOKUP($C$5&amp;$A21,'1R_logical_data-model-JUL2020'!$B$2:$L$318,8,FALSE),"")</f>
        <v>Tare weight of the empty ULD</v>
      </c>
      <c r="D21" s="51">
        <f ca="1">IFERROR(VLOOKUP($C$5&amp;$A21,'1R_logical_data-model-JUL2020'!$B$2:$L$318,10,FALSE),"")</f>
        <v>0</v>
      </c>
      <c r="E21" s="52">
        <f ca="1">IFERROR(VLOOKUP($C$5&amp;$A21,'1R_logical_data-model-JUL2020'!$B$2:$L$318,11,FALSE),"")</f>
        <v>0</v>
      </c>
      <c r="F21" s="52" t="str">
        <f ca="1">IFERROR(VLOOKUP($C$5&amp;$A21,'1R_logical_data-model-JUL2020'!$B$2:$L$318,9,FALSE),"")</f>
        <v>O</v>
      </c>
      <c r="G21" s="53" t="str">
        <f ca="1">IFERROR(HYPERLINK("#"&amp;VLOOKUP($C$5&amp;$A21,'1R_logical_data-model-JUL2020'!$B$2:$L$318,7,FALSE)&amp;"!A1",VLOOKUP($C$5&amp;$A21,'1R_logical_data-model-JUL2020'!$B$2:$L$318,7,FALSE)),"")</f>
        <v>Value</v>
      </c>
    </row>
    <row r="22" spans="1:7" s="42" customFormat="1" ht="54.95" customHeight="1" x14ac:dyDescent="0.2">
      <c r="A22" s="56">
        <v>12</v>
      </c>
      <c r="B22" s="54" t="str">
        <f ca="1">IFERROR(VLOOKUP($C$5&amp;$A22,'1R_logical_data-model-JUL2020'!$B$2:$L$318,6,FALSE),"")</f>
        <v>transportSegment</v>
      </c>
      <c r="C22" s="50" t="str">
        <f ca="1">IFERROR(VLOOKUP($C$5&amp;$A22,'1R_logical_data-model-JUL2020'!$B$2:$L$318,8,FALSE),"")</f>
        <v>Segment related to the transport status</v>
      </c>
      <c r="D22" s="51">
        <f ca="1">IFERROR(VLOOKUP($C$5&amp;$A22,'1R_logical_data-model-JUL2020'!$B$2:$L$318,10,FALSE),"")</f>
        <v>0</v>
      </c>
      <c r="E22" s="52" t="str">
        <f ca="1">IFERROR(VLOOKUP($C$5&amp;$A22,'1R_logical_data-model-JUL2020'!$B$2:$L$318,11,FALSE),"")</f>
        <v>n</v>
      </c>
      <c r="F22" s="52" t="str">
        <f ca="1">IFERROR(VLOOKUP($C$5&amp;$A22,'1R_logical_data-model-JUL2020'!$B$2:$L$318,9,FALSE),"")</f>
        <v>O</v>
      </c>
      <c r="G22" s="53" t="str">
        <f ca="1">IFERROR(HYPERLINK("#"&amp;VLOOKUP($C$5&amp;$A22,'1R_logical_data-model-JUL2020'!$B$2:$L$318,7,FALSE)&amp;"!A1",VLOOKUP($C$5&amp;$A22,'1R_logical_data-model-JUL2020'!$B$2:$L$318,7,FALSE)),"")</f>
        <v>TransportSegment</v>
      </c>
    </row>
    <row r="23" spans="1:7" s="42" customFormat="1" ht="54.95" customHeight="1" x14ac:dyDescent="0.2">
      <c r="A23" s="56">
        <v>13</v>
      </c>
      <c r="B23" s="54" t="str">
        <f ca="1">IFERROR(VLOOKUP($C$5&amp;$A23,'1R_logical_data-model-JUL2020'!$B$2:$L$318,6,FALSE),"")</f>
        <v>uldType</v>
      </c>
      <c r="C23" s="50" t="str">
        <f ca="1">IFERROR(VLOOKUP($C$5&amp;$A23,'1R_logical_data-model-JUL2020'!$B$2:$L$318,8,FALSE),"")</f>
        <v>Standard Unit Load Device type code e.g. AKE - Certified Container - Contoured</v>
      </c>
      <c r="D23" s="51">
        <f ca="1">IFERROR(VLOOKUP($C$5&amp;$A23,'1R_logical_data-model-JUL2020'!$B$2:$L$318,10,FALSE),"")</f>
        <v>0</v>
      </c>
      <c r="E23" s="52" t="str">
        <f ca="1">IFERROR(VLOOKUP($C$5&amp;$A23,'1R_logical_data-model-JUL2020'!$B$2:$L$318,11,FALSE),"")</f>
        <v/>
      </c>
      <c r="F23" s="52" t="str">
        <f ca="1">IFERROR(VLOOKUP($C$5&amp;$A23,'1R_logical_data-model-JUL2020'!$B$2:$L$318,9,FALSE),"")</f>
        <v>T</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uPID</v>
      </c>
      <c r="C24" s="50" t="str">
        <f ca="1">IFERROR(VLOOKUP($C$5&amp;$A24,'1R_logical_data-model-JUL2020'!$B$2:$L$318,8,FALSE),"")</f>
        <v>Details of contained (virtual) piece(s)</v>
      </c>
      <c r="D24" s="51">
        <f ca="1">IFERROR(VLOOKUP($C$5&amp;$A24,'1R_logical_data-model-JUL2020'!$B$2:$L$318,10,FALSE),"")</f>
        <v>0</v>
      </c>
      <c r="E24" s="52" t="str">
        <f ca="1">IFERROR(VLOOKUP($C$5&amp;$A24,'1R_logical_data-model-JUL2020'!$B$2:$L$318,11,FALSE),"")</f>
        <v>n</v>
      </c>
      <c r="F24" s="52" t="str">
        <f ca="1">IFERROR(VLOOKUP($C$5&amp;$A24,'1R_logical_data-model-JUL2020'!$B$2:$L$318,9,FALSE),"")</f>
        <v>O</v>
      </c>
      <c r="G24" s="53" t="str">
        <f ca="1">IFERROR(HYPERLINK("#"&amp;VLOOKUP($C$5&amp;$A24,'1R_logical_data-model-JUL2020'!$B$2:$L$318,7,FALSE)&amp;"!A1",VLOOKUP($C$5&amp;$A24,'1R_logical_data-model-JUL2020'!$B$2:$L$318,7,FALSE)),"")</f>
        <v>Piece</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37" priority="2">
      <formula>$B11=""</formula>
    </cfRule>
  </conditionalFormatting>
  <conditionalFormatting sqref="B12:G40">
    <cfRule type="expression" dxfId="36" priority="1">
      <formula>$B12=""</formula>
    </cfRule>
  </conditionalFormatting>
  <hyperlinks>
    <hyperlink ref="E5:E6" location="Display!A1" display="Back to Display" xr:uid="{AE87CA23-D7D1-4B7D-AD6B-B67C046B4FC2}"/>
    <hyperlink ref="E5:G6" location="'MOP vs Data Model'!A1" display="Back to &quot;MOP vs Data Model&quot; screen" xr:uid="{2FEEECE9-BE14-4A2C-ADFD-A194788D1E39}"/>
  </hyperlinks>
  <pageMargins left="0.7" right="0.7" top="0.75" bottom="0.75" header="0.3" footer="0.3"/>
  <pageSetup orientation="portrait" horizontalDpi="1200" verticalDpi="1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9F44C-0E74-45CA-A5E0-98FCAC39DEA6}">
  <sheetPr codeName="Sheet48">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Waybill</v>
      </c>
      <c r="E5" s="111" t="s">
        <v>706</v>
      </c>
      <c r="F5" s="111"/>
      <c r="G5" s="111"/>
    </row>
    <row r="6" spans="1:7" x14ac:dyDescent="0.2">
      <c r="B6" s="46" t="s">
        <v>692</v>
      </c>
      <c r="C6" s="48" t="str">
        <f ca="1">VLOOKUP(C5,parameters!$B$97:$C$142,2,FALSE)</f>
        <v>Logistic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containedWaybill</v>
      </c>
      <c r="C11" s="50" t="str">
        <f ca="1">IFERROR(VLOOKUP($C$5&amp;$A11,'1R_logical_data-model-JUL2020'!$B$2:$L$318,8,FALSE),"")</f>
        <v>Refers to the Waybill(s) contained</v>
      </c>
      <c r="D11" s="51">
        <f ca="1">IFERROR(VLOOKUP($C$5&amp;$A11,'1R_logical_data-model-JUL2020'!$B$2:$L$318,10,FALSE),"")</f>
        <v>0</v>
      </c>
      <c r="E11" s="52" t="str">
        <f ca="1">IFERROR(VLOOKUP($C$5&amp;$A11,'1R_logical_data-model-JUL2020'!$B$2:$L$318,11,FALSE),"")</f>
        <v>n</v>
      </c>
      <c r="F11" s="52" t="str">
        <f ca="1">IFERROR(VLOOKUP($C$5&amp;$A11,'1R_logical_data-model-JUL2020'!$B$2:$L$318,9,FALSE),"")</f>
        <v>O</v>
      </c>
      <c r="G11" s="53" t="str">
        <f ca="1">IFERROR(HYPERLINK("#"&amp;VLOOKUP($C$5&amp;$A11,'1R_logical_data-model-JUL2020'!$B$2:$L$318,7,FALSE)&amp;"!A1",VLOOKUP($C$5&amp;$A11,'1R_logical_data-model-JUL2020'!$B$2:$L$318,7,FALSE)),"")</f>
        <v>Waybill</v>
      </c>
    </row>
    <row r="12" spans="1:7" s="42" customFormat="1" ht="54.95" customHeight="1" x14ac:dyDescent="0.2">
      <c r="A12" s="56">
        <v>2</v>
      </c>
      <c r="B12" s="54" t="str">
        <f ca="1">IFERROR(VLOOKUP($C$5&amp;$A12,'1R_logical_data-model-JUL2020'!$B$2:$L$318,6,FALSE),"")</f>
        <v>type</v>
      </c>
      <c r="C12" s="50" t="str">
        <f ca="1">IFERROR(VLOOKUP($C$5&amp;$A12,'1R_logical_data-model-JUL2020'!$B$2:$L$318,8,FALSE),"")</f>
        <v>Type of the Waybill: House or Master</v>
      </c>
      <c r="D12" s="51">
        <f ca="1">IFERROR(VLOOKUP($C$5&amp;$A12,'1R_logical_data-model-JUL2020'!$B$2:$L$318,10,FALSE),"")</f>
        <v>0</v>
      </c>
      <c r="E12" s="52">
        <f ca="1">IFERROR(VLOOKUP($C$5&amp;$A12,'1R_logical_data-model-JUL2020'!$B$2:$L$318,11,FALSE),"")</f>
        <v>0</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waybillNumber</v>
      </c>
      <c r="C13" s="50" t="str">
        <f ca="1">IFERROR(VLOOKUP($C$5&amp;$A13,'1R_logical_data-model-JUL2020'!$B$2:$L$318,8,FALSE),"")</f>
        <v>House or Master Waybill unique identifier</v>
      </c>
      <c r="D13" s="51" t="str">
        <f ca="1">IFERROR(VLOOKUP($C$5&amp;$A13,'1R_logical_data-model-JUL2020'!$B$2:$L$318,10,FALSE),"")</f>
        <v>M</v>
      </c>
      <c r="E13" s="52">
        <f ca="1">IFERROR(VLOOKUP($C$5&amp;$A13,'1R_logical_data-model-JUL2020'!$B$2:$L$318,11,FALSE),"")</f>
        <v>0</v>
      </c>
      <c r="F13" s="52" t="str">
        <f ca="1">IFERROR(VLOOKUP($C$5&amp;$A13,'1R_logical_data-model-JUL2020'!$B$2:$L$318,9,FALSE),"")</f>
        <v>T</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waybillPrefix</v>
      </c>
      <c r="C14" s="50" t="str">
        <f ca="1">IFERROR(VLOOKUP($C$5&amp;$A14,'1R_logical_data-model-JUL2020'!$B$2:$L$318,8,FALSE),"")</f>
        <v>Prefix used for the Waybill Number</v>
      </c>
      <c r="D14" s="51">
        <f ca="1">IFERROR(VLOOKUP($C$5&amp;$A14,'1R_logical_data-model-JUL2020'!$B$2:$L$318,10,FALSE),"")</f>
        <v>0</v>
      </c>
      <c r="E14" s="52">
        <f ca="1">IFERROR(VLOOKUP($C$5&amp;$A14,'1R_logical_data-model-JUL2020'!$B$2:$L$318,11,FALSE),"")</f>
        <v>0</v>
      </c>
      <c r="F14" s="52" t="str">
        <f ca="1">IFERROR(VLOOKUP($C$5&amp;$A14,'1R_logical_data-model-JUL2020'!$B$2:$L$318,9,FALSE),"")</f>
        <v>t</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
      </c>
      <c r="C15" s="50" t="str">
        <f ca="1">IFERROR(VLOOKUP($C$5&amp;$A15,'1R_logical_data-model-JUL2020'!$B$2:$L$318,8,FALSE),"")</f>
        <v/>
      </c>
      <c r="D15" s="51" t="str">
        <f ca="1">IFERROR(VLOOKUP($C$5&amp;$A15,'1R_logical_data-model-JUL2020'!$B$2:$L$318,10,FALSE),"")</f>
        <v/>
      </c>
      <c r="E15" s="52" t="str">
        <f ca="1">IFERROR(VLOOKUP($C$5&amp;$A15,'1R_logical_data-model-JUL2020'!$B$2:$L$318,11,FALSE),"")</f>
        <v/>
      </c>
      <c r="F15" s="52" t="str">
        <f ca="1">IFERROR(VLOOKUP($C$5&amp;$A15,'1R_logical_data-model-JUL2020'!$B$2:$L$318,9,FALSE),"")</f>
        <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35" priority="2">
      <formula>$B11=""</formula>
    </cfRule>
  </conditionalFormatting>
  <conditionalFormatting sqref="B12:G40">
    <cfRule type="expression" dxfId="34" priority="1">
      <formula>$B12=""</formula>
    </cfRule>
  </conditionalFormatting>
  <hyperlinks>
    <hyperlink ref="E5:E6" location="Display!A1" display="Back to Display" xr:uid="{8FAC4A8D-F488-4D75-AF84-2C872DA09CC2}"/>
    <hyperlink ref="E5:G6" location="'MOP vs Data Model'!A1" display="Back to &quot;MOP vs Data Model&quot; screen" xr:uid="{97220D5E-F634-4BD9-BC4F-05A82B784A46}"/>
  </hyperlinks>
  <pageMargins left="0.7" right="0.7" top="0.75" bottom="0.75" header="0.3" footer="0.3"/>
  <pageSetup orientation="portrait" horizontalDpi="1200" verticalDpi="12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34C77-3897-4BFA-83A4-E855DDCCEB09}">
  <sheetPr codeName="Sheet49">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Address</v>
      </c>
      <c r="E5" s="111" t="s">
        <v>706</v>
      </c>
      <c r="F5" s="111"/>
      <c r="G5" s="111"/>
    </row>
    <row r="6" spans="1:7" x14ac:dyDescent="0.2">
      <c r="B6" s="46" t="s">
        <v>692</v>
      </c>
      <c r="C6" s="48" t="str">
        <f ca="1">VLOOKUP(C5,parameters!$B$97:$C$142,2,FALSE)</f>
        <v>Common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addressCode</v>
      </c>
      <c r="C11" s="50" t="str">
        <f ca="1">IFERROR(VLOOKUP($C$5&amp;$A11,'1R_logical_data-model-JUL2020'!$B$2:$L$318,8,FALSE),"")</f>
        <v>Address identifier using special coding systems e.g. US CBP FIRMS code</v>
      </c>
      <c r="D11" s="51">
        <f ca="1">IFERROR(VLOOKUP($C$5&amp;$A11,'1R_logical_data-model-JUL2020'!$B$2:$L$318,10,FALSE),"")</f>
        <v>0</v>
      </c>
      <c r="E11" s="52" t="str">
        <f ca="1">IFERROR(VLOOKUP($C$5&amp;$A11,'1R_logical_data-model-JUL2020'!$B$2:$L$318,11,FALSE),"")</f>
        <v>n</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addressCodeType</v>
      </c>
      <c r="C12" s="50" t="str">
        <f ca="1">IFERROR(VLOOKUP($C$5&amp;$A12,'1R_logical_data-model-JUL2020'!$B$2:$L$318,8,FALSE),"")</f>
        <v>Type of address code e.g. US CBP FIRMS</v>
      </c>
      <c r="D12" s="51">
        <f ca="1">IFERROR(VLOOKUP($C$5&amp;$A12,'1R_logical_data-model-JUL2020'!$B$2:$L$318,10,FALSE),"")</f>
        <v>0</v>
      </c>
      <c r="E12" s="52">
        <f ca="1">IFERROR(VLOOKUP($C$5&amp;$A12,'1R_logical_data-model-JUL2020'!$B$2:$L$318,11,FALSE),"")</f>
        <v>0</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cityCode</v>
      </c>
      <c r="C13" s="50" t="str">
        <f ca="1">IFERROR(VLOOKUP($C$5&amp;$A13,'1R_logical_data-model-JUL2020'!$B$2:$L$318,8,FALSE),"")</f>
        <v>UN/LOCODE city code (5 letter) or IATA city code (3 letter)</v>
      </c>
      <c r="D13" s="51">
        <f ca="1">IFERROR(VLOOKUP($C$5&amp;$A13,'1R_logical_data-model-JUL2020'!$B$2:$L$318,10,FALSE),"")</f>
        <v>0</v>
      </c>
      <c r="E13" s="52">
        <f ca="1">IFERROR(VLOOKUP($C$5&amp;$A13,'1R_logical_data-model-JUL2020'!$B$2:$L$318,11,FALSE),"")</f>
        <v>0</v>
      </c>
      <c r="F13" s="52" t="str">
        <f ca="1">IFERROR(VLOOKUP($C$5&amp;$A13,'1R_logical_data-model-JUL2020'!$B$2:$L$318,9,FALSE),"")</f>
        <v>T</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cityName</v>
      </c>
      <c r="C14" s="50" t="str">
        <f ca="1">IFERROR(VLOOKUP($C$5&amp;$A14,'1R_logical_data-model-JUL2020'!$B$2:$L$318,8,FALSE),"")</f>
        <v xml:space="preserve">If no CityCode provided, full name of the city </v>
      </c>
      <c r="D14" s="51">
        <f ca="1">IFERROR(VLOOKUP($C$5&amp;$A14,'1R_logical_data-model-JUL2020'!$B$2:$L$318,10,FALSE),"")</f>
        <v>0</v>
      </c>
      <c r="E14" s="52">
        <f ca="1">IFERROR(VLOOKUP($C$5&amp;$A14,'1R_logical_data-model-JUL2020'!$B$2:$L$318,11,FALSE),"")</f>
        <v>0</v>
      </c>
      <c r="F14" s="52" t="str">
        <f ca="1">IFERROR(VLOOKUP($C$5&amp;$A14,'1R_logical_data-model-JUL2020'!$B$2:$L$318,9,FALSE),"")</f>
        <v>T</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country</v>
      </c>
      <c r="C15" s="50" t="str">
        <f ca="1">IFERROR(VLOOKUP($C$5&amp;$A15,'1R_logical_data-model-JUL2020'!$B$2:$L$318,8,FALSE),"")</f>
        <v>Country ISO code. Refer ISO 3166-2</v>
      </c>
      <c r="D15" s="51">
        <f ca="1">IFERROR(VLOOKUP($C$5&amp;$A15,'1R_logical_data-model-JUL2020'!$B$2:$L$318,10,FALSE),"")</f>
        <v>0</v>
      </c>
      <c r="E15" s="52">
        <f ca="1">IFERROR(VLOOKUP($C$5&amp;$A15,'1R_logical_data-model-JUL2020'!$B$2:$L$318,11,FALSE),"")</f>
        <v>0</v>
      </c>
      <c r="F15" s="52" t="str">
        <f ca="1">IFERROR(VLOOKUP($C$5&amp;$A15,'1R_logical_data-model-JUL2020'!$B$2:$L$318,9,FALSE),"")</f>
        <v>O</v>
      </c>
      <c r="G15" s="53" t="str">
        <f ca="1">IFERROR(HYPERLINK("#"&amp;VLOOKUP($C$5&amp;$A15,'1R_logical_data-model-JUL2020'!$B$2:$L$318,7,FALSE)&amp;"!A1",VLOOKUP($C$5&amp;$A15,'1R_logical_data-model-JUL2020'!$B$2:$L$318,7,FALSE)),"")</f>
        <v>Country</v>
      </c>
    </row>
    <row r="16" spans="1:7" s="42" customFormat="1" ht="54.95" customHeight="1" x14ac:dyDescent="0.2">
      <c r="A16" s="56">
        <v>6</v>
      </c>
      <c r="B16" s="54" t="str">
        <f ca="1">IFERROR(VLOOKUP($C$5&amp;$A16,'1R_logical_data-model-JUL2020'!$B$2:$L$318,6,FALSE),"")</f>
        <v>pOBox</v>
      </c>
      <c r="C16" s="50" t="str">
        <f ca="1">IFERROR(VLOOKUP($C$5&amp;$A16,'1R_logical_data-model-JUL2020'!$B$2:$L$318,8,FALSE),"")</f>
        <v>Post Office box number / code</v>
      </c>
      <c r="D16" s="51">
        <f ca="1">IFERROR(VLOOKUP($C$5&amp;$A16,'1R_logical_data-model-JUL2020'!$B$2:$L$318,10,FALSE),"")</f>
        <v>0</v>
      </c>
      <c r="E16" s="52">
        <f ca="1">IFERROR(VLOOKUP($C$5&amp;$A16,'1R_logical_data-model-JUL2020'!$B$2:$L$318,11,FALSE),"")</f>
        <v>0</v>
      </c>
      <c r="F16" s="52" t="str">
        <f ca="1">IFERROR(VLOOKUP($C$5&amp;$A16,'1R_logical_data-model-JUL2020'!$B$2:$L$318,9,FALSE),"")</f>
        <v>T</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postalCode</v>
      </c>
      <c r="C17" s="50" t="str">
        <f ca="1">IFERROR(VLOOKUP($C$5&amp;$A17,'1R_logical_data-model-JUL2020'!$B$2:$L$318,8,FALSE),"")</f>
        <v>Postal / ZIP code</v>
      </c>
      <c r="D17" s="51">
        <f ca="1">IFERROR(VLOOKUP($C$5&amp;$A17,'1R_logical_data-model-JUL2020'!$B$2:$L$318,10,FALSE),"")</f>
        <v>0</v>
      </c>
      <c r="E17" s="52">
        <f ca="1">IFERROR(VLOOKUP($C$5&amp;$A17,'1R_logical_data-model-JUL2020'!$B$2:$L$318,11,FALSE),"")</f>
        <v>0</v>
      </c>
      <c r="F17" s="52" t="str">
        <f ca="1">IFERROR(VLOOKUP($C$5&amp;$A17,'1R_logical_data-model-JUL2020'!$B$2:$L$318,9,FALSE),"")</f>
        <v>T</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regionCode</v>
      </c>
      <c r="C18" s="50" t="str">
        <f ca="1">IFERROR(VLOOKUP($C$5&amp;$A18,'1R_logical_data-model-JUL2020'!$B$2:$L$318,8,FALSE),"")</f>
        <v xml:space="preserve">Region/ State / Department. Refer ISO 3166-2  </v>
      </c>
      <c r="D18" s="51">
        <f ca="1">IFERROR(VLOOKUP($C$5&amp;$A18,'1R_logical_data-model-JUL2020'!$B$2:$L$318,10,FALSE),"")</f>
        <v>0</v>
      </c>
      <c r="E18" s="52">
        <f ca="1">IFERROR(VLOOKUP($C$5&amp;$A18,'1R_logical_data-model-JUL2020'!$B$2:$L$318,11,FALSE),"")</f>
        <v>0</v>
      </c>
      <c r="F18" s="52" t="str">
        <f ca="1">IFERROR(VLOOKUP($C$5&amp;$A18,'1R_logical_data-model-JUL2020'!$B$2:$L$318,9,FALSE),"")</f>
        <v>T</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regionName</v>
      </c>
      <c r="C19" s="50" t="str">
        <f ca="1">IFERROR(VLOOKUP($C$5&amp;$A19,'1R_logical_data-model-JUL2020'!$B$2:$L$318,8,FALSE),"")</f>
        <v>If no StateCode provided, full name of the region / state / province / canton</v>
      </c>
      <c r="D19" s="51">
        <f ca="1">IFERROR(VLOOKUP($C$5&amp;$A19,'1R_logical_data-model-JUL2020'!$B$2:$L$318,10,FALSE),"")</f>
        <v>0</v>
      </c>
      <c r="E19" s="52">
        <f ca="1">IFERROR(VLOOKUP($C$5&amp;$A19,'1R_logical_data-model-JUL2020'!$B$2:$L$318,11,FALSE),"")</f>
        <v>0</v>
      </c>
      <c r="F19" s="52" t="str">
        <f ca="1">IFERROR(VLOOKUP($C$5&amp;$A19,'1R_logical_data-model-JUL2020'!$B$2:$L$318,9,FALSE),"")</f>
        <v>T</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street</v>
      </c>
      <c r="C20" s="50" t="str">
        <f ca="1">IFERROR(VLOOKUP($C$5&amp;$A20,'1R_logical_data-model-JUL2020'!$B$2:$L$318,8,FALSE),"")</f>
        <v>Street address including street name, street number, building number, apartment etc</v>
      </c>
      <c r="D20" s="51">
        <f ca="1">IFERROR(VLOOKUP($C$5&amp;$A20,'1R_logical_data-model-JUL2020'!$B$2:$L$318,10,FALSE),"")</f>
        <v>0</v>
      </c>
      <c r="E20" s="52" t="str">
        <f ca="1">IFERROR(VLOOKUP($C$5&amp;$A20,'1R_logical_data-model-JUL2020'!$B$2:$L$318,11,FALSE),"")</f>
        <v>n</v>
      </c>
      <c r="F20" s="52" t="str">
        <f ca="1">IFERROR(VLOOKUP($C$5&amp;$A20,'1R_logical_data-model-JUL2020'!$B$2:$L$318,9,FALSE),"")</f>
        <v>T</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33" priority="2">
      <formula>$B11=""</formula>
    </cfRule>
  </conditionalFormatting>
  <conditionalFormatting sqref="B12:G40">
    <cfRule type="expression" dxfId="32" priority="1">
      <formula>$B12=""</formula>
    </cfRule>
  </conditionalFormatting>
  <hyperlinks>
    <hyperlink ref="E5:E6" location="Display!A1" display="Back to Display" xr:uid="{94240333-3220-49BD-AB16-70ECAA3C3F6B}"/>
    <hyperlink ref="E5:G6" location="'MOP vs Data Model'!A1" display="Back to &quot;MOP vs Data Model&quot; screen" xr:uid="{C7272728-C286-472C-B8ED-859A5C42DF4B}"/>
  </hyperlinks>
  <pageMargins left="0.7" right="0.7" top="0.75" bottom="0.75" header="0.3" footer="0.3"/>
  <pageSetup orientation="portrait" horizontalDpi="1200" verticalDpi="1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40708-A870-4A93-9562-C29DED693E66}">
  <sheetPr codeName="Sheet50">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Branch</v>
      </c>
      <c r="E5" s="111" t="s">
        <v>706</v>
      </c>
      <c r="F5" s="111"/>
      <c r="G5" s="111"/>
    </row>
    <row r="6" spans="1:7" x14ac:dyDescent="0.2">
      <c r="B6" s="46" t="s">
        <v>692</v>
      </c>
      <c r="C6" s="48" t="str">
        <f ca="1">VLOOKUP(C5,parameters!$B$97:$C$142,2,FALSE)</f>
        <v>Common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branchName</v>
      </c>
      <c r="C11" s="50" t="str">
        <f ca="1">IFERROR(VLOOKUP($C$5&amp;$A11,'1R_logical_data-model-JUL2020'!$B$2:$L$318,8,FALSE),"")</f>
        <v>Company branch name</v>
      </c>
      <c r="D11" s="51">
        <f ca="1">IFERROR(VLOOKUP($C$5&amp;$A11,'1R_logical_data-model-JUL2020'!$B$2:$L$318,10,FALSE),"")</f>
        <v>0</v>
      </c>
      <c r="E11" s="52">
        <f ca="1">IFERROR(VLOOKUP($C$5&amp;$A11,'1R_logical_data-model-JUL2020'!$B$2:$L$318,11,FALSE),"")</f>
        <v>0</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contactPerson</v>
      </c>
      <c r="C12" s="50" t="str">
        <f ca="1">IFERROR(VLOOKUP($C$5&amp;$A12,'1R_logical_data-model-JUL2020'!$B$2:$L$318,8,FALSE),"")</f>
        <v>Contact person details</v>
      </c>
      <c r="D12" s="51">
        <f ca="1">IFERROR(VLOOKUP($C$5&amp;$A12,'1R_logical_data-model-JUL2020'!$B$2:$L$318,10,FALSE),"")</f>
        <v>0</v>
      </c>
      <c r="E12" s="52" t="str">
        <f ca="1">IFERROR(VLOOKUP($C$5&amp;$A12,'1R_logical_data-model-JUL2020'!$B$2:$L$318,11,FALSE),"")</f>
        <v>n</v>
      </c>
      <c r="F12" s="52" t="str">
        <f ca="1">IFERROR(VLOOKUP($C$5&amp;$A12,'1R_logical_data-model-JUL2020'!$B$2:$L$318,9,FALSE),"")</f>
        <v>O</v>
      </c>
      <c r="G12" s="53" t="str">
        <f ca="1">IFERROR(HYPERLINK("#"&amp;VLOOKUP($C$5&amp;$A12,'1R_logical_data-model-JUL2020'!$B$2:$L$318,7,FALSE)&amp;"!A1",VLOOKUP($C$5&amp;$A12,'1R_logical_data-model-JUL2020'!$B$2:$L$318,7,FALSE)),"")</f>
        <v>Person</v>
      </c>
    </row>
    <row r="13" spans="1:7" s="42" customFormat="1" ht="54.95" customHeight="1" x14ac:dyDescent="0.2">
      <c r="A13" s="56">
        <v>3</v>
      </c>
      <c r="B13" s="54" t="str">
        <f ca="1">IFERROR(VLOOKUP($C$5&amp;$A13,'1R_logical_data-model-JUL2020'!$B$2:$L$318,6,FALSE),"")</f>
        <v>iATACargoAgentLocationIdentifier</v>
      </c>
      <c r="C13" s="50" t="str">
        <f ca="1">IFERROR(VLOOKUP($C$5&amp;$A13,'1R_logical_data-model-JUL2020'!$B$2:$L$318,8,FALSE),"")</f>
        <v>IATA CASS cargo agent 4 digit branch number / location identifier</v>
      </c>
      <c r="D13" s="51">
        <f ca="1">IFERROR(VLOOKUP($C$5&amp;$A13,'1R_logical_data-model-JUL2020'!$B$2:$L$318,10,FALSE),"")</f>
        <v>0</v>
      </c>
      <c r="E13" s="52">
        <f ca="1">IFERROR(VLOOKUP($C$5&amp;$A13,'1R_logical_data-model-JUL2020'!$B$2:$L$318,11,FALSE),"")</f>
        <v>0</v>
      </c>
      <c r="F13" s="52" t="str">
        <f ca="1">IFERROR(VLOOKUP($C$5&amp;$A13,'1R_logical_data-model-JUL2020'!$B$2:$L$318,9,FALSE),"")</f>
        <v>N</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location</v>
      </c>
      <c r="C14" s="50" t="str">
        <f ca="1">IFERROR(VLOOKUP($C$5&amp;$A14,'1R_logical_data-model-JUL2020'!$B$2:$L$318,8,FALSE),"")</f>
        <v>Location and address details</v>
      </c>
      <c r="D14" s="51">
        <f ca="1">IFERROR(VLOOKUP($C$5&amp;$A14,'1R_logical_data-model-JUL2020'!$B$2:$L$318,10,FALSE),"")</f>
        <v>0</v>
      </c>
      <c r="E14" s="52">
        <f ca="1">IFERROR(VLOOKUP($C$5&amp;$A14,'1R_logical_data-model-JUL2020'!$B$2:$L$318,11,FALSE),"")</f>
        <v>0</v>
      </c>
      <c r="F14" s="52" t="str">
        <f ca="1">IFERROR(VLOOKUP($C$5&amp;$A14,'1R_logical_data-model-JUL2020'!$B$2:$L$318,9,FALSE),"")</f>
        <v>O</v>
      </c>
      <c r="G14" s="53" t="str">
        <f ca="1">IFERROR(HYPERLINK("#"&amp;VLOOKUP($C$5&amp;$A14,'1R_logical_data-model-JUL2020'!$B$2:$L$318,7,FALSE)&amp;"!A1",VLOOKUP($C$5&amp;$A14,'1R_logical_data-model-JUL2020'!$B$2:$L$318,7,FALSE)),"")</f>
        <v>Location</v>
      </c>
    </row>
    <row r="15" spans="1:7" s="42" customFormat="1" ht="54.95" customHeight="1" x14ac:dyDescent="0.2">
      <c r="A15" s="56">
        <v>5</v>
      </c>
      <c r="B15" s="54" t="str">
        <f ca="1">IFERROR(VLOOKUP($C$5&amp;$A15,'1R_logical_data-model-JUL2020'!$B$2:$L$318,6,FALSE),"")</f>
        <v>otherIdentifier</v>
      </c>
      <c r="C15" s="50" t="str">
        <f ca="1">IFERROR(VLOOKUP($C$5&amp;$A15,'1R_logical_data-model-JUL2020'!$B$2:$L$318,8,FALSE),"")</f>
        <v>Other identifiers (e.g. LEI (Legal Entity Identifier), TIN (Trader Identification Number), PIMA address, Account number, VAT/Tax id, Legal Registration id, DUNS number, etc)</v>
      </c>
      <c r="D15" s="51">
        <f ca="1">IFERROR(VLOOKUP($C$5&amp;$A15,'1R_logical_data-model-JUL2020'!$B$2:$L$318,10,FALSE),"")</f>
        <v>0</v>
      </c>
      <c r="E15" s="52" t="str">
        <f ca="1">IFERROR(VLOOKUP($C$5&amp;$A15,'1R_logical_data-model-JUL2020'!$B$2:$L$318,11,FALSE),"")</f>
        <v>n</v>
      </c>
      <c r="F15" s="52" t="str">
        <f ca="1">IFERROR(VLOOKUP($C$5&amp;$A15,'1R_logical_data-model-JUL2020'!$B$2:$L$318,9,FALSE),"")</f>
        <v>O</v>
      </c>
      <c r="G15" s="53" t="str">
        <f ca="1">IFERROR(HYPERLINK("#"&amp;VLOOKUP($C$5&amp;$A15,'1R_logical_data-model-JUL2020'!$B$2:$L$318,7,FALSE)&amp;"!A1",VLOOKUP($C$5&amp;$A15,'1R_logical_data-model-JUL2020'!$B$2:$L$318,7,FALSE)),"")</f>
        <v>OtherIdentifier</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31" priority="2">
      <formula>$B11=""</formula>
    </cfRule>
  </conditionalFormatting>
  <conditionalFormatting sqref="B12:G40">
    <cfRule type="expression" dxfId="30" priority="1">
      <formula>$B12=""</formula>
    </cfRule>
  </conditionalFormatting>
  <hyperlinks>
    <hyperlink ref="E5:E6" location="Display!A1" display="Back to Display" xr:uid="{67905C54-E3A7-4BFC-BF23-552B6E0A417C}"/>
    <hyperlink ref="E5:G6" location="'MOP vs Data Model'!A1" display="Back to &quot;MOP vs Data Model&quot; screen" xr:uid="{C8998764-F688-44E7-B440-6133B8F72065}"/>
  </hyperlinks>
  <pageMargins left="0.7" right="0.7" top="0.75" bottom="0.75" header="0.3" footer="0.3"/>
  <pageSetup orientation="portrait" horizontalDpi="1200" verticalDpi="1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520EE-07A9-4AC6-9F26-2FCD7C3674E0}">
  <sheetPr codeName="Sheet51">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Company</v>
      </c>
      <c r="E5" s="111" t="s">
        <v>706</v>
      </c>
      <c r="F5" s="111"/>
      <c r="G5" s="111"/>
    </row>
    <row r="6" spans="1:7" x14ac:dyDescent="0.2">
      <c r="B6" s="46" t="s">
        <v>692</v>
      </c>
      <c r="C6" s="48" t="str">
        <f ca="1">VLOOKUP(C5,parameters!$B$97:$C$142,2,FALSE)</f>
        <v>Common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airlineCode</v>
      </c>
      <c r="C11" s="50" t="str">
        <f ca="1">IFERROR(VLOOKUP($C$5&amp;$A11,'1R_logical_data-model-JUL2020'!$B$2:$L$318,8,FALSE),"")</f>
        <v xml:space="preserve">IATA two-character airline code </v>
      </c>
      <c r="D11" s="51">
        <f ca="1">IFERROR(VLOOKUP($C$5&amp;$A11,'1R_logical_data-model-JUL2020'!$B$2:$L$318,10,FALSE),"")</f>
        <v>0</v>
      </c>
      <c r="E11" s="52">
        <f ca="1">IFERROR(VLOOKUP($C$5&amp;$A11,'1R_logical_data-model-JUL2020'!$B$2:$L$318,11,FALSE),"")</f>
        <v>0</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airlinePrefix</v>
      </c>
      <c r="C12" s="50" t="str">
        <f ca="1">IFERROR(VLOOKUP($C$5&amp;$A12,'1R_logical_data-model-JUL2020'!$B$2:$L$318,8,FALSE),"")</f>
        <v xml:space="preserve">IATA three-numeric airline prefix number </v>
      </c>
      <c r="D12" s="51">
        <f ca="1">IFERROR(VLOOKUP($C$5&amp;$A12,'1R_logical_data-model-JUL2020'!$B$2:$L$318,10,FALSE),"")</f>
        <v>0</v>
      </c>
      <c r="E12" s="52">
        <f ca="1">IFERROR(VLOOKUP($C$5&amp;$A12,'1R_logical_data-model-JUL2020'!$B$2:$L$318,11,FALSE),"")</f>
        <v>0</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branch</v>
      </c>
      <c r="C13" s="50" t="str">
        <f ca="1">IFERROR(VLOOKUP($C$5&amp;$A13,'1R_logical_data-model-JUL2020'!$B$2:$L$318,8,FALSE),"")</f>
        <v>Company branches</v>
      </c>
      <c r="D13" s="51">
        <f ca="1">IFERROR(VLOOKUP($C$5&amp;$A13,'1R_logical_data-model-JUL2020'!$B$2:$L$318,10,FALSE),"")</f>
        <v>0</v>
      </c>
      <c r="E13" s="52" t="str">
        <f ca="1">IFERROR(VLOOKUP($C$5&amp;$A13,'1R_logical_data-model-JUL2020'!$B$2:$L$318,11,FALSE),"")</f>
        <v>n</v>
      </c>
      <c r="F13" s="52" t="str">
        <f ca="1">IFERROR(VLOOKUP($C$5&amp;$A13,'1R_logical_data-model-JUL2020'!$B$2:$L$318,9,FALSE),"")</f>
        <v>O</v>
      </c>
      <c r="G13" s="53" t="str">
        <f ca="1">IFERROR(HYPERLINK("#"&amp;VLOOKUP($C$5&amp;$A13,'1R_logical_data-model-JUL2020'!$B$2:$L$318,7,FALSE)&amp;"!A1",VLOOKUP($C$5&amp;$A13,'1R_logical_data-model-JUL2020'!$B$2:$L$318,7,FALSE)),"")</f>
        <v>Branch</v>
      </c>
    </row>
    <row r="14" spans="1:7" s="42" customFormat="1" ht="54.95" customHeight="1" x14ac:dyDescent="0.2">
      <c r="A14" s="56">
        <v>4</v>
      </c>
      <c r="B14" s="54" t="str">
        <f ca="1">IFERROR(VLOOKUP($C$5&amp;$A14,'1R_logical_data-model-JUL2020'!$B$2:$L$318,6,FALSE),"")</f>
        <v>iATACargoAgentCode</v>
      </c>
      <c r="C14" s="50" t="str">
        <f ca="1">IFERROR(VLOOKUP($C$5&amp;$A14,'1R_logical_data-model-JUL2020'!$B$2:$L$318,8,FALSE),"")</f>
        <v>IATA accredited cargo agent 7 digit number</v>
      </c>
      <c r="D14" s="51">
        <f ca="1">IFERROR(VLOOKUP($C$5&amp;$A14,'1R_logical_data-model-JUL2020'!$B$2:$L$318,10,FALSE),"")</f>
        <v>0</v>
      </c>
      <c r="E14" s="52">
        <f ca="1">IFERROR(VLOOKUP($C$5&amp;$A14,'1R_logical_data-model-JUL2020'!$B$2:$L$318,11,FALSE),"")</f>
        <v>0</v>
      </c>
      <c r="F14" s="52" t="str">
        <f ca="1">IFERROR(VLOOKUP($C$5&amp;$A14,'1R_logical_data-model-JUL2020'!$B$2:$L$318,9,FALSE),"")</f>
        <v>N</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name</v>
      </c>
      <c r="C15" s="50" t="str">
        <f ca="1">IFERROR(VLOOKUP($C$5&amp;$A15,'1R_logical_data-model-JUL2020'!$B$2:$L$318,8,FALSE),"")</f>
        <v>Name of company or organization</v>
      </c>
      <c r="D15" s="51">
        <f ca="1">IFERROR(VLOOKUP($C$5&amp;$A15,'1R_logical_data-model-JUL2020'!$B$2:$L$318,10,FALSE),"")</f>
        <v>0</v>
      </c>
      <c r="E15" s="52">
        <f ca="1">IFERROR(VLOOKUP($C$5&amp;$A15,'1R_logical_data-model-JUL2020'!$B$2:$L$318,11,FALSE),"")</f>
        <v>0</v>
      </c>
      <c r="F15" s="52" t="str">
        <f ca="1">IFERROR(VLOOKUP($C$5&amp;$A15,'1R_logical_data-model-JUL2020'!$B$2:$L$318,9,FALSE),"")</f>
        <v>T</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29" priority="2">
      <formula>$B11=""</formula>
    </cfRule>
  </conditionalFormatting>
  <conditionalFormatting sqref="B12:G40">
    <cfRule type="expression" dxfId="28" priority="1">
      <formula>$B12=""</formula>
    </cfRule>
  </conditionalFormatting>
  <hyperlinks>
    <hyperlink ref="E5:E6" location="Display!A1" display="Back to Display" xr:uid="{E04FF61F-2310-4C1B-91F8-940DE6E0F2AC}"/>
    <hyperlink ref="E5:G6" location="'MOP vs Data Model'!A1" display="Back to &quot;MOP vs Data Model&quot; screen" xr:uid="{C233AC7A-8DBC-4F25-B7B0-D602AFE01D57}"/>
  </hyperlinks>
  <pageMargins left="0.7" right="0.7" top="0.75" bottom="0.75" header="0.3" footer="0.3"/>
  <pageSetup orientation="portrait" horizontalDpi="1200" verticalDpi="1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2B170-CA9B-43C4-BBE5-E05D4E505122}">
  <sheetPr codeName="Sheet52">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Contact</v>
      </c>
      <c r="E5" s="111" t="s">
        <v>706</v>
      </c>
      <c r="F5" s="111"/>
      <c r="G5" s="111"/>
    </row>
    <row r="6" spans="1:7" x14ac:dyDescent="0.2">
      <c r="B6" s="46" t="s">
        <v>692</v>
      </c>
      <c r="C6" s="48" t="str">
        <f ca="1">VLOOKUP(C5,parameters!$B$97:$C$142,2,FALSE)</f>
        <v>Common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contactOther</v>
      </c>
      <c r="C11" s="50" t="str">
        <f ca="1">IFERROR(VLOOKUP($C$5&amp;$A11,'1R_logical_data-model-JUL2020'!$B$2:$L$318,8,FALSE),"")</f>
        <v>Other contact options e.g. Skype, Whatsapp, Viber, Fax etc</v>
      </c>
      <c r="D11" s="51">
        <f ca="1">IFERROR(VLOOKUP($C$5&amp;$A11,'1R_logical_data-model-JUL2020'!$B$2:$L$318,10,FALSE),"")</f>
        <v>0</v>
      </c>
      <c r="E11" s="52">
        <f ca="1">IFERROR(VLOOKUP($C$5&amp;$A11,'1R_logical_data-model-JUL2020'!$B$2:$L$318,11,FALSE),"")</f>
        <v>0</v>
      </c>
      <c r="F11" s="52" t="str">
        <f ca="1">IFERROR(VLOOKUP($C$5&amp;$A11,'1R_logical_data-model-JUL2020'!$B$2:$L$318,9,FALSE),"")</f>
        <v>O</v>
      </c>
      <c r="G11" s="53" t="str">
        <f ca="1">IFERROR(HYPERLINK("#"&amp;VLOOKUP($C$5&amp;$A11,'1R_logical_data-model-JUL2020'!$B$2:$L$318,7,FALSE)&amp;"!A1",VLOOKUP($C$5&amp;$A11,'1R_logical_data-model-JUL2020'!$B$2:$L$318,7,FALSE)),"")</f>
        <v>ContactOther</v>
      </c>
    </row>
    <row r="12" spans="1:7" s="42" customFormat="1" ht="54.95" customHeight="1" x14ac:dyDescent="0.2">
      <c r="A12" s="56">
        <v>2</v>
      </c>
      <c r="B12" s="54" t="str">
        <f ca="1">IFERROR(VLOOKUP($C$5&amp;$A12,'1R_logical_data-model-JUL2020'!$B$2:$L$318,6,FALSE),"")</f>
        <v>emailAddress</v>
      </c>
      <c r="C12" s="50" t="str">
        <f ca="1">IFERROR(VLOOKUP($C$5&amp;$A12,'1R_logical_data-model-JUL2020'!$B$2:$L$318,8,FALSE),"")</f>
        <v>E-mail address</v>
      </c>
      <c r="D12" s="51">
        <f ca="1">IFERROR(VLOOKUP($C$5&amp;$A12,'1R_logical_data-model-JUL2020'!$B$2:$L$318,10,FALSE),"")</f>
        <v>0</v>
      </c>
      <c r="E12" s="52">
        <f ca="1">IFERROR(VLOOKUP($C$5&amp;$A12,'1R_logical_data-model-JUL2020'!$B$2:$L$318,11,FALSE),"")</f>
        <v>0</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phoneNumber</v>
      </c>
      <c r="C13" s="50" t="str">
        <f ca="1">IFERROR(VLOOKUP($C$5&amp;$A13,'1R_logical_data-model-JUL2020'!$B$2:$L$318,8,FALSE),"")</f>
        <v>Phone number</v>
      </c>
      <c r="D13" s="51">
        <f ca="1">IFERROR(VLOOKUP($C$5&amp;$A13,'1R_logical_data-model-JUL2020'!$B$2:$L$318,10,FALSE),"")</f>
        <v>0</v>
      </c>
      <c r="E13" s="52">
        <f ca="1">IFERROR(VLOOKUP($C$5&amp;$A13,'1R_logical_data-model-JUL2020'!$B$2:$L$318,11,FALSE),"")</f>
        <v>0</v>
      </c>
      <c r="F13" s="52" t="str">
        <f ca="1">IFERROR(VLOOKUP($C$5&amp;$A13,'1R_logical_data-model-JUL2020'!$B$2:$L$318,9,FALSE),"")</f>
        <v>T</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
      </c>
      <c r="C14" s="50" t="str">
        <f ca="1">IFERROR(VLOOKUP($C$5&amp;$A14,'1R_logical_data-model-JUL2020'!$B$2:$L$318,8,FALSE),"")</f>
        <v/>
      </c>
      <c r="D14" s="51" t="str">
        <f ca="1">IFERROR(VLOOKUP($C$5&amp;$A14,'1R_logical_data-model-JUL2020'!$B$2:$L$318,10,FALSE),"")</f>
        <v/>
      </c>
      <c r="E14" s="52" t="str">
        <f ca="1">IFERROR(VLOOKUP($C$5&amp;$A14,'1R_logical_data-model-JUL2020'!$B$2:$L$318,11,FALSE),"")</f>
        <v/>
      </c>
      <c r="F14" s="52" t="str">
        <f ca="1">IFERROR(VLOOKUP($C$5&amp;$A14,'1R_logical_data-model-JUL2020'!$B$2:$L$318,9,FALSE),"")</f>
        <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
      </c>
      <c r="C15" s="50" t="str">
        <f ca="1">IFERROR(VLOOKUP($C$5&amp;$A15,'1R_logical_data-model-JUL2020'!$B$2:$L$318,8,FALSE),"")</f>
        <v/>
      </c>
      <c r="D15" s="51" t="str">
        <f ca="1">IFERROR(VLOOKUP($C$5&amp;$A15,'1R_logical_data-model-JUL2020'!$B$2:$L$318,10,FALSE),"")</f>
        <v/>
      </c>
      <c r="E15" s="52" t="str">
        <f ca="1">IFERROR(VLOOKUP($C$5&amp;$A15,'1R_logical_data-model-JUL2020'!$B$2:$L$318,11,FALSE),"")</f>
        <v/>
      </c>
      <c r="F15" s="52" t="str">
        <f ca="1">IFERROR(VLOOKUP($C$5&amp;$A15,'1R_logical_data-model-JUL2020'!$B$2:$L$318,9,FALSE),"")</f>
        <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27" priority="2">
      <formula>$B11=""</formula>
    </cfRule>
  </conditionalFormatting>
  <conditionalFormatting sqref="B12:G40">
    <cfRule type="expression" dxfId="26" priority="1">
      <formula>$B12=""</formula>
    </cfRule>
  </conditionalFormatting>
  <hyperlinks>
    <hyperlink ref="E5:E6" location="Display!A1" display="Back to Display" xr:uid="{4FD78F23-CB83-4A07-9177-6B4EC79B3A90}"/>
    <hyperlink ref="E5:G6" location="'MOP vs Data Model'!A1" display="Back to &quot;MOP vs Data Model&quot; screen" xr:uid="{9595CA67-7632-462E-B971-D141E2514F64}"/>
  </hyperlinks>
  <pageMargins left="0.7" right="0.7" top="0.75" bottom="0.75" header="0.3" footer="0.3"/>
  <pageSetup orientation="portrait" horizontalDpi="1200" verticalDpi="12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B182-94D6-4593-8C8E-55360C9622F5}">
  <sheetPr codeName="Sheet53">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ContactOther</v>
      </c>
      <c r="E5" s="111" t="s">
        <v>706</v>
      </c>
      <c r="F5" s="111"/>
      <c r="G5" s="111"/>
    </row>
    <row r="6" spans="1:7" x14ac:dyDescent="0.2">
      <c r="B6" s="46" t="s">
        <v>692</v>
      </c>
      <c r="C6" s="48" t="str">
        <f ca="1">VLOOKUP(C5,parameters!$B$97:$C$142,2,FALSE)</f>
        <v>Common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detail</v>
      </c>
      <c r="C11" s="50" t="str">
        <f ca="1">IFERROR(VLOOKUP($C$5&amp;$A11,'1R_logical_data-model-JUL2020'!$B$2:$L$318,8,FALSE),"")</f>
        <v xml:space="preserve">Contact details e.g. Skype ID </v>
      </c>
      <c r="D11" s="51">
        <f ca="1">IFERROR(VLOOKUP($C$5&amp;$A11,'1R_logical_data-model-JUL2020'!$B$2:$L$318,10,FALSE),"")</f>
        <v>0</v>
      </c>
      <c r="E11" s="52">
        <f ca="1">IFERROR(VLOOKUP($C$5&amp;$A11,'1R_logical_data-model-JUL2020'!$B$2:$L$318,11,FALSE),"")</f>
        <v>0</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type</v>
      </c>
      <c r="C12" s="50" t="str">
        <f ca="1">IFERROR(VLOOKUP($C$5&amp;$A12,'1R_logical_data-model-JUL2020'!$B$2:$L$318,8,FALSE),"")</f>
        <v xml:space="preserve">Contact type - e.g. Skype </v>
      </c>
      <c r="D12" s="51">
        <f ca="1">IFERROR(VLOOKUP($C$5&amp;$A12,'1R_logical_data-model-JUL2020'!$B$2:$L$318,10,FALSE),"")</f>
        <v>0</v>
      </c>
      <c r="E12" s="52">
        <f ca="1">IFERROR(VLOOKUP($C$5&amp;$A12,'1R_logical_data-model-JUL2020'!$B$2:$L$318,11,FALSE),"")</f>
        <v>0</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
      </c>
      <c r="C13" s="50" t="str">
        <f ca="1">IFERROR(VLOOKUP($C$5&amp;$A13,'1R_logical_data-model-JUL2020'!$B$2:$L$318,8,FALSE),"")</f>
        <v/>
      </c>
      <c r="D13" s="51" t="str">
        <f ca="1">IFERROR(VLOOKUP($C$5&amp;$A13,'1R_logical_data-model-JUL2020'!$B$2:$L$318,10,FALSE),"")</f>
        <v/>
      </c>
      <c r="E13" s="52" t="str">
        <f ca="1">IFERROR(VLOOKUP($C$5&amp;$A13,'1R_logical_data-model-JUL2020'!$B$2:$L$318,11,FALSE),"")</f>
        <v/>
      </c>
      <c r="F13" s="52" t="str">
        <f ca="1">IFERROR(VLOOKUP($C$5&amp;$A13,'1R_logical_data-model-JUL2020'!$B$2:$L$318,9,FALSE),"")</f>
        <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
      </c>
      <c r="C14" s="50" t="str">
        <f ca="1">IFERROR(VLOOKUP($C$5&amp;$A14,'1R_logical_data-model-JUL2020'!$B$2:$L$318,8,FALSE),"")</f>
        <v/>
      </c>
      <c r="D14" s="51" t="str">
        <f ca="1">IFERROR(VLOOKUP($C$5&amp;$A14,'1R_logical_data-model-JUL2020'!$B$2:$L$318,10,FALSE),"")</f>
        <v/>
      </c>
      <c r="E14" s="52" t="str">
        <f ca="1">IFERROR(VLOOKUP($C$5&amp;$A14,'1R_logical_data-model-JUL2020'!$B$2:$L$318,11,FALSE),"")</f>
        <v/>
      </c>
      <c r="F14" s="52" t="str">
        <f ca="1">IFERROR(VLOOKUP($C$5&amp;$A14,'1R_logical_data-model-JUL2020'!$B$2:$L$318,9,FALSE),"")</f>
        <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
      </c>
      <c r="C15" s="50" t="str">
        <f ca="1">IFERROR(VLOOKUP($C$5&amp;$A15,'1R_logical_data-model-JUL2020'!$B$2:$L$318,8,FALSE),"")</f>
        <v/>
      </c>
      <c r="D15" s="51" t="str">
        <f ca="1">IFERROR(VLOOKUP($C$5&amp;$A15,'1R_logical_data-model-JUL2020'!$B$2:$L$318,10,FALSE),"")</f>
        <v/>
      </c>
      <c r="E15" s="52" t="str">
        <f ca="1">IFERROR(VLOOKUP($C$5&amp;$A15,'1R_logical_data-model-JUL2020'!$B$2:$L$318,11,FALSE),"")</f>
        <v/>
      </c>
      <c r="F15" s="52" t="str">
        <f ca="1">IFERROR(VLOOKUP($C$5&amp;$A15,'1R_logical_data-model-JUL2020'!$B$2:$L$318,9,FALSE),"")</f>
        <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25" priority="2">
      <formula>$B11=""</formula>
    </cfRule>
  </conditionalFormatting>
  <conditionalFormatting sqref="B12:G40">
    <cfRule type="expression" dxfId="24" priority="1">
      <formula>$B12=""</formula>
    </cfRule>
  </conditionalFormatting>
  <hyperlinks>
    <hyperlink ref="E5:E6" location="Display!A1" display="Back to Display" xr:uid="{CF32ACBF-AB72-41C2-9B15-2F52DC3B72D2}"/>
    <hyperlink ref="E5:G6" location="'MOP vs Data Model'!A1" display="Back to &quot;MOP vs Data Model&quot; screen" xr:uid="{C4F00894-BAFA-496F-A573-A59628A8CAE8}"/>
  </hyperlinks>
  <pageMargins left="0.7" right="0.7" top="0.75" bottom="0.75" header="0.3" footer="0.3"/>
  <pageSetup orientation="portrait" horizontalDpi="1200" verticalDpi="12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9DDF0-42E1-4758-B782-F41596D3B533}">
  <sheetPr codeName="Sheet54">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Country</v>
      </c>
      <c r="E5" s="111" t="s">
        <v>706</v>
      </c>
      <c r="F5" s="111"/>
      <c r="G5" s="111"/>
    </row>
    <row r="6" spans="1:7" x14ac:dyDescent="0.2">
      <c r="B6" s="46" t="s">
        <v>692</v>
      </c>
      <c r="C6" s="48" t="str">
        <f ca="1">VLOOKUP(C5,parameters!$B$97:$C$142,2,FALSE)</f>
        <v>Common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countryCode</v>
      </c>
      <c r="C11" s="50" t="str">
        <f ca="1">IFERROR(VLOOKUP($C$5&amp;$A11,'1R_logical_data-model-JUL2020'!$B$2:$L$318,8,FALSE),"")</f>
        <v>Country ISO code. Refer ISO 3166-2</v>
      </c>
      <c r="D11" s="51">
        <f ca="1">IFERROR(VLOOKUP($C$5&amp;$A11,'1R_logical_data-model-JUL2020'!$B$2:$L$318,10,FALSE),"")</f>
        <v>0</v>
      </c>
      <c r="E11" s="52">
        <f ca="1">IFERROR(VLOOKUP($C$5&amp;$A11,'1R_logical_data-model-JUL2020'!$B$2:$L$318,11,FALSE),"")</f>
        <v>0</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countryName</v>
      </c>
      <c r="C12" s="50" t="str">
        <f ca="1">IFERROR(VLOOKUP($C$5&amp;$A12,'1R_logical_data-model-JUL2020'!$B$2:$L$318,8,FALSE),"")</f>
        <v>Full country name</v>
      </c>
      <c r="D12" s="51">
        <f ca="1">IFERROR(VLOOKUP($C$5&amp;$A12,'1R_logical_data-model-JUL2020'!$B$2:$L$318,10,FALSE),"")</f>
        <v>0</v>
      </c>
      <c r="E12" s="52">
        <f ca="1">IFERROR(VLOOKUP($C$5&amp;$A12,'1R_logical_data-model-JUL2020'!$B$2:$L$318,11,FALSE),"")</f>
        <v>0</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
      </c>
      <c r="C13" s="50" t="str">
        <f ca="1">IFERROR(VLOOKUP($C$5&amp;$A13,'1R_logical_data-model-JUL2020'!$B$2:$L$318,8,FALSE),"")</f>
        <v/>
      </c>
      <c r="D13" s="51" t="str">
        <f ca="1">IFERROR(VLOOKUP($C$5&amp;$A13,'1R_logical_data-model-JUL2020'!$B$2:$L$318,10,FALSE),"")</f>
        <v/>
      </c>
      <c r="E13" s="52" t="str">
        <f ca="1">IFERROR(VLOOKUP($C$5&amp;$A13,'1R_logical_data-model-JUL2020'!$B$2:$L$318,11,FALSE),"")</f>
        <v/>
      </c>
      <c r="F13" s="52" t="str">
        <f ca="1">IFERROR(VLOOKUP($C$5&amp;$A13,'1R_logical_data-model-JUL2020'!$B$2:$L$318,9,FALSE),"")</f>
        <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
      </c>
      <c r="C14" s="50" t="str">
        <f ca="1">IFERROR(VLOOKUP($C$5&amp;$A14,'1R_logical_data-model-JUL2020'!$B$2:$L$318,8,FALSE),"")</f>
        <v/>
      </c>
      <c r="D14" s="51" t="str">
        <f ca="1">IFERROR(VLOOKUP($C$5&amp;$A14,'1R_logical_data-model-JUL2020'!$B$2:$L$318,10,FALSE),"")</f>
        <v/>
      </c>
      <c r="E14" s="52" t="str">
        <f ca="1">IFERROR(VLOOKUP($C$5&amp;$A14,'1R_logical_data-model-JUL2020'!$B$2:$L$318,11,FALSE),"")</f>
        <v/>
      </c>
      <c r="F14" s="52" t="str">
        <f ca="1">IFERROR(VLOOKUP($C$5&amp;$A14,'1R_logical_data-model-JUL2020'!$B$2:$L$318,9,FALSE),"")</f>
        <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
      </c>
      <c r="C15" s="50" t="str">
        <f ca="1">IFERROR(VLOOKUP($C$5&amp;$A15,'1R_logical_data-model-JUL2020'!$B$2:$L$318,8,FALSE),"")</f>
        <v/>
      </c>
      <c r="D15" s="51" t="str">
        <f ca="1">IFERROR(VLOOKUP($C$5&amp;$A15,'1R_logical_data-model-JUL2020'!$B$2:$L$318,10,FALSE),"")</f>
        <v/>
      </c>
      <c r="E15" s="52" t="str">
        <f ca="1">IFERROR(VLOOKUP($C$5&amp;$A15,'1R_logical_data-model-JUL2020'!$B$2:$L$318,11,FALSE),"")</f>
        <v/>
      </c>
      <c r="F15" s="52" t="str">
        <f ca="1">IFERROR(VLOOKUP($C$5&amp;$A15,'1R_logical_data-model-JUL2020'!$B$2:$L$318,9,FALSE),"")</f>
        <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23" priority="2">
      <formula>$B11=""</formula>
    </cfRule>
  </conditionalFormatting>
  <conditionalFormatting sqref="B12:G40">
    <cfRule type="expression" dxfId="22" priority="1">
      <formula>$B12=""</formula>
    </cfRule>
  </conditionalFormatting>
  <hyperlinks>
    <hyperlink ref="E5:E6" location="Display!A1" display="Back to Display" xr:uid="{6D995A7B-C645-46DD-AF3E-2A15971F4C53}"/>
    <hyperlink ref="E5:G6" location="'MOP vs Data Model'!A1" display="Back to &quot;MOP vs Data Model&quot; screen" xr:uid="{B66384AE-DB8F-4BFA-922E-B1284EE9542B}"/>
  </hyperlinks>
  <pageMargins left="0.7" right="0.7" top="0.75" bottom="0.75" header="0.3" footer="0.3"/>
  <pageSetup orientation="portrait" horizontalDpi="1200" verticalDpi="12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3AB8C-4363-48CD-924C-693A1F10F4AB}">
  <sheetPr codeName="Sheet55">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Dimensions</v>
      </c>
      <c r="E5" s="111" t="s">
        <v>706</v>
      </c>
      <c r="F5" s="111"/>
      <c r="G5" s="111"/>
    </row>
    <row r="6" spans="1:7" x14ac:dyDescent="0.2">
      <c r="B6" s="46" t="s">
        <v>692</v>
      </c>
      <c r="C6" s="48" t="str">
        <f ca="1">VLOOKUP(C5,parameters!$B$97:$C$142,2,FALSE)</f>
        <v>Common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height</v>
      </c>
      <c r="C11" s="50" t="str">
        <f ca="1">IFERROR(VLOOKUP($C$5&amp;$A11,'1R_logical_data-model-JUL2020'!$B$2:$L$318,8,FALSE),"")</f>
        <v>Height</v>
      </c>
      <c r="D11" s="51">
        <f ca="1">IFERROR(VLOOKUP($C$5&amp;$A11,'1R_logical_data-model-JUL2020'!$B$2:$L$318,10,FALSE),"")</f>
        <v>0</v>
      </c>
      <c r="E11" s="52" t="str">
        <f ca="1">IFERROR(VLOOKUP($C$5&amp;$A11,'1R_logical_data-model-JUL2020'!$B$2:$L$318,11,FALSE),"")</f>
        <v/>
      </c>
      <c r="F11" s="52" t="str">
        <f ca="1">IFERROR(VLOOKUP($C$5&amp;$A11,'1R_logical_data-model-JUL2020'!$B$2:$L$318,9,FALSE),"")</f>
        <v>O</v>
      </c>
      <c r="G11" s="53" t="str">
        <f ca="1">IFERROR(HYPERLINK("#"&amp;VLOOKUP($C$5&amp;$A11,'1R_logical_data-model-JUL2020'!$B$2:$L$318,7,FALSE)&amp;"!A1",VLOOKUP($C$5&amp;$A11,'1R_logical_data-model-JUL2020'!$B$2:$L$318,7,FALSE)),"")</f>
        <v>Value</v>
      </c>
    </row>
    <row r="12" spans="1:7" s="42" customFormat="1" ht="54.95" customHeight="1" x14ac:dyDescent="0.2">
      <c r="A12" s="56">
        <v>2</v>
      </c>
      <c r="B12" s="54" t="str">
        <f ca="1">IFERROR(VLOOKUP($C$5&amp;$A12,'1R_logical_data-model-JUL2020'!$B$2:$L$318,6,FALSE),"")</f>
        <v>length</v>
      </c>
      <c r="C12" s="50" t="str">
        <f ca="1">IFERROR(VLOOKUP($C$5&amp;$A12,'1R_logical_data-model-JUL2020'!$B$2:$L$318,8,FALSE),"")</f>
        <v>Lenght</v>
      </c>
      <c r="D12" s="51">
        <f ca="1">IFERROR(VLOOKUP($C$5&amp;$A12,'1R_logical_data-model-JUL2020'!$B$2:$L$318,10,FALSE),"")</f>
        <v>0</v>
      </c>
      <c r="E12" s="52" t="str">
        <f ca="1">IFERROR(VLOOKUP($C$5&amp;$A12,'1R_logical_data-model-JUL2020'!$B$2:$L$318,11,FALSE),"")</f>
        <v/>
      </c>
      <c r="F12" s="52" t="str">
        <f ca="1">IFERROR(VLOOKUP($C$5&amp;$A12,'1R_logical_data-model-JUL2020'!$B$2:$L$318,9,FALSE),"")</f>
        <v>O</v>
      </c>
      <c r="G12" s="53" t="str">
        <f ca="1">IFERROR(HYPERLINK("#"&amp;VLOOKUP($C$5&amp;$A12,'1R_logical_data-model-JUL2020'!$B$2:$L$318,7,FALSE)&amp;"!A1",VLOOKUP($C$5&amp;$A12,'1R_logical_data-model-JUL2020'!$B$2:$L$318,7,FALSE)),"")</f>
        <v>Value</v>
      </c>
    </row>
    <row r="13" spans="1:7" s="42" customFormat="1" ht="54.95" customHeight="1" x14ac:dyDescent="0.2">
      <c r="A13" s="56">
        <v>3</v>
      </c>
      <c r="B13" s="54" t="str">
        <f ca="1">IFERROR(VLOOKUP($C$5&amp;$A13,'1R_logical_data-model-JUL2020'!$B$2:$L$318,6,FALSE),"")</f>
        <v>volume</v>
      </c>
      <c r="C13" s="50" t="str">
        <f ca="1">IFERROR(VLOOKUP($C$5&amp;$A13,'1R_logical_data-model-JUL2020'!$B$2:$L$318,8,FALSE),"")</f>
        <v>Volume</v>
      </c>
      <c r="D13" s="51">
        <f ca="1">IFERROR(VLOOKUP($C$5&amp;$A13,'1R_logical_data-model-JUL2020'!$B$2:$L$318,10,FALSE),"")</f>
        <v>0</v>
      </c>
      <c r="E13" s="52" t="str">
        <f ca="1">IFERROR(VLOOKUP($C$5&amp;$A13,'1R_logical_data-model-JUL2020'!$B$2:$L$318,11,FALSE),"")</f>
        <v/>
      </c>
      <c r="F13" s="52" t="str">
        <f ca="1">IFERROR(VLOOKUP($C$5&amp;$A13,'1R_logical_data-model-JUL2020'!$B$2:$L$318,9,FALSE),"")</f>
        <v>O</v>
      </c>
      <c r="G13" s="53" t="str">
        <f ca="1">IFERROR(HYPERLINK("#"&amp;VLOOKUP($C$5&amp;$A13,'1R_logical_data-model-JUL2020'!$B$2:$L$318,7,FALSE)&amp;"!A1",VLOOKUP($C$5&amp;$A13,'1R_logical_data-model-JUL2020'!$B$2:$L$318,7,FALSE)),"")</f>
        <v>Value</v>
      </c>
    </row>
    <row r="14" spans="1:7" s="42" customFormat="1" ht="54.95" customHeight="1" x14ac:dyDescent="0.2">
      <c r="A14" s="56">
        <v>4</v>
      </c>
      <c r="B14" s="54" t="str">
        <f ca="1">IFERROR(VLOOKUP($C$5&amp;$A14,'1R_logical_data-model-JUL2020'!$B$2:$L$318,6,FALSE),"")</f>
        <v>width</v>
      </c>
      <c r="C14" s="50" t="str">
        <f ca="1">IFERROR(VLOOKUP($C$5&amp;$A14,'1R_logical_data-model-JUL2020'!$B$2:$L$318,8,FALSE),"")</f>
        <v>Width</v>
      </c>
      <c r="D14" s="51">
        <f ca="1">IFERROR(VLOOKUP($C$5&amp;$A14,'1R_logical_data-model-JUL2020'!$B$2:$L$318,10,FALSE),"")</f>
        <v>0</v>
      </c>
      <c r="E14" s="52" t="str">
        <f ca="1">IFERROR(VLOOKUP($C$5&amp;$A14,'1R_logical_data-model-JUL2020'!$B$2:$L$318,11,FALSE),"")</f>
        <v/>
      </c>
      <c r="F14" s="52" t="str">
        <f ca="1">IFERROR(VLOOKUP($C$5&amp;$A14,'1R_logical_data-model-JUL2020'!$B$2:$L$318,9,FALSE),"")</f>
        <v>O</v>
      </c>
      <c r="G14" s="53" t="str">
        <f ca="1">IFERROR(HYPERLINK("#"&amp;VLOOKUP($C$5&amp;$A14,'1R_logical_data-model-JUL2020'!$B$2:$L$318,7,FALSE)&amp;"!A1",VLOOKUP($C$5&amp;$A14,'1R_logical_data-model-JUL2020'!$B$2:$L$318,7,FALSE)),"")</f>
        <v>Value</v>
      </c>
    </row>
    <row r="15" spans="1:7" s="42" customFormat="1" ht="54.95" customHeight="1" x14ac:dyDescent="0.2">
      <c r="A15" s="56">
        <v>5</v>
      </c>
      <c r="B15" s="54" t="str">
        <f ca="1">IFERROR(VLOOKUP($C$5&amp;$A15,'1R_logical_data-model-JUL2020'!$B$2:$L$318,6,FALSE),"")</f>
        <v/>
      </c>
      <c r="C15" s="50" t="str">
        <f ca="1">IFERROR(VLOOKUP($C$5&amp;$A15,'1R_logical_data-model-JUL2020'!$B$2:$L$318,8,FALSE),"")</f>
        <v/>
      </c>
      <c r="D15" s="51" t="str">
        <f ca="1">IFERROR(VLOOKUP($C$5&amp;$A15,'1R_logical_data-model-JUL2020'!$B$2:$L$318,10,FALSE),"")</f>
        <v/>
      </c>
      <c r="E15" s="52" t="str">
        <f ca="1">IFERROR(VLOOKUP($C$5&amp;$A15,'1R_logical_data-model-JUL2020'!$B$2:$L$318,11,FALSE),"")</f>
        <v/>
      </c>
      <c r="F15" s="52" t="str">
        <f ca="1">IFERROR(VLOOKUP($C$5&amp;$A15,'1R_logical_data-model-JUL2020'!$B$2:$L$318,9,FALSE),"")</f>
        <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21" priority="2">
      <formula>$B11=""</formula>
    </cfRule>
  </conditionalFormatting>
  <conditionalFormatting sqref="B12:G40">
    <cfRule type="expression" dxfId="20" priority="1">
      <formula>$B12=""</formula>
    </cfRule>
  </conditionalFormatting>
  <hyperlinks>
    <hyperlink ref="E5:E6" location="Display!A1" display="Back to Display" xr:uid="{5DB5102A-AF83-44C6-9187-064EA17AD454}"/>
    <hyperlink ref="E5:G6" location="'MOP vs Data Model'!A1" display="Back to &quot;MOP vs Data Model&quot; screen" xr:uid="{B7EA8CA4-605E-4FEC-BA68-DA4B86CEB5AC}"/>
  </hyperlinks>
  <pageMargins left="0.7" right="0.7" top="0.75" bottom="0.75" header="0.3" footer="0.3"/>
  <pageSetup orientation="portrait" horizontalDpi="1200" verticalDpi="1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97129-1B05-4F03-943C-C9A219F3F790}">
  <sheetPr codeName="Sheet56">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Event</v>
      </c>
      <c r="E5" s="111" t="s">
        <v>706</v>
      </c>
      <c r="F5" s="111"/>
      <c r="G5" s="111"/>
    </row>
    <row r="6" spans="1:7" x14ac:dyDescent="0.2">
      <c r="B6" s="46" t="s">
        <v>692</v>
      </c>
      <c r="C6" s="48" t="str">
        <f ca="1">VLOOKUP(C5,parameters!$B$97:$C$142,2,FALSE)</f>
        <v>Common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dateTime</v>
      </c>
      <c r="C11" s="50" t="str">
        <f ca="1">IFERROR(VLOOKUP($C$5&amp;$A11,'1R_logical_data-model-JUL2020'!$B$2:$L$318,8,FALSE),"")</f>
        <v>Date and time of the event</v>
      </c>
      <c r="D11" s="51" t="str">
        <f ca="1">IFERROR(VLOOKUP($C$5&amp;$A11,'1R_logical_data-model-JUL2020'!$B$2:$L$318,10,FALSE),"")</f>
        <v>M</v>
      </c>
      <c r="E11" s="52" t="str">
        <f ca="1">IFERROR(VLOOKUP($C$5&amp;$A11,'1R_logical_data-model-JUL2020'!$B$2:$L$318,11,FALSE),"")</f>
        <v/>
      </c>
      <c r="F11" s="52" t="str">
        <f ca="1">IFERROR(VLOOKUP($C$5&amp;$A11,'1R_logical_data-model-JUL2020'!$B$2:$L$318,9,FALSE),"")</f>
        <v>D</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eventCode</v>
      </c>
      <c r="C12" s="50" t="str">
        <f ca="1">IFERROR(VLOOKUP($C$5&amp;$A12,'1R_logical_data-model-JUL2020'!$B$2:$L$318,8,FALSE),"")</f>
        <v>Movement or milestone code. Refer CXML Code List 1.18, e.g. DEP, ARR, FOH, RCS</v>
      </c>
      <c r="D12" s="51">
        <f ca="1">IFERROR(VLOOKUP($C$5&amp;$A12,'1R_logical_data-model-JUL2020'!$B$2:$L$318,10,FALSE),"")</f>
        <v>0</v>
      </c>
      <c r="E12" s="52">
        <f ca="1">IFERROR(VLOOKUP($C$5&amp;$A12,'1R_logical_data-model-JUL2020'!$B$2:$L$318,11,FALSE),"")</f>
        <v>0</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eventName</v>
      </c>
      <c r="C13" s="50" t="str">
        <f ca="1">IFERROR(VLOOKUP($C$5&amp;$A13,'1R_logical_data-model-JUL2020'!$B$2:$L$318,8,FALSE),"")</f>
        <v>If no EventCode provided, event name - e.g. Security clearance</v>
      </c>
      <c r="D13" s="51">
        <f ca="1">IFERROR(VLOOKUP($C$5&amp;$A13,'1R_logical_data-model-JUL2020'!$B$2:$L$318,10,FALSE),"")</f>
        <v>0</v>
      </c>
      <c r="E13" s="52">
        <f ca="1">IFERROR(VLOOKUP($C$5&amp;$A13,'1R_logical_data-model-JUL2020'!$B$2:$L$318,11,FALSE),"")</f>
        <v>0</v>
      </c>
      <c r="F13" s="52" t="str">
        <f ca="1">IFERROR(VLOOKUP($C$5&amp;$A13,'1R_logical_data-model-JUL2020'!$B$2:$L$318,9,FALSE),"")</f>
        <v>T</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eventTypeIndicator</v>
      </c>
      <c r="C14" s="50" t="str">
        <f ca="1">IFERROR(VLOOKUP($C$5&amp;$A14,'1R_logical_data-model-JUL2020'!$B$2:$L$318,8,FALSE),"")</f>
        <v>Indicates type of event e.g.  Scheduled, Estimated, Actual</v>
      </c>
      <c r="D14" s="51" t="str">
        <f ca="1">IFERROR(VLOOKUP($C$5&amp;$A14,'1R_logical_data-model-JUL2020'!$B$2:$L$318,10,FALSE),"")</f>
        <v>M</v>
      </c>
      <c r="E14" s="52">
        <f ca="1">IFERROR(VLOOKUP($C$5&amp;$A14,'1R_logical_data-model-JUL2020'!$B$2:$L$318,11,FALSE),"")</f>
        <v>0</v>
      </c>
      <c r="F14" s="52" t="str">
        <f ca="1">IFERROR(VLOOKUP($C$5&amp;$A14,'1R_logical_data-model-JUL2020'!$B$2:$L$318,9,FALSE),"")</f>
        <v>T</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location</v>
      </c>
      <c r="C15" s="50" t="str">
        <f ca="1">IFERROR(VLOOKUP($C$5&amp;$A15,'1R_logical_data-model-JUL2020'!$B$2:$L$318,8,FALSE),"")</f>
        <v>Location of event</v>
      </c>
      <c r="D15" s="51">
        <f ca="1">IFERROR(VLOOKUP($C$5&amp;$A15,'1R_logical_data-model-JUL2020'!$B$2:$L$318,10,FALSE),"")</f>
        <v>0</v>
      </c>
      <c r="E15" s="52" t="str">
        <f ca="1">IFERROR(VLOOKUP($C$5&amp;$A15,'1R_logical_data-model-JUL2020'!$B$2:$L$318,11,FALSE),"")</f>
        <v/>
      </c>
      <c r="F15" s="52" t="str">
        <f ca="1">IFERROR(VLOOKUP($C$5&amp;$A15,'1R_logical_data-model-JUL2020'!$B$2:$L$318,9,FALSE),"")</f>
        <v>O</v>
      </c>
      <c r="G15" s="53" t="str">
        <f ca="1">IFERROR(HYPERLINK("#"&amp;VLOOKUP($C$5&amp;$A15,'1R_logical_data-model-JUL2020'!$B$2:$L$318,7,FALSE)&amp;"!A1",VLOOKUP($C$5&amp;$A15,'1R_logical_data-model-JUL2020'!$B$2:$L$318,7,FALSE)),"")</f>
        <v>Location</v>
      </c>
    </row>
    <row r="16" spans="1:7" s="42" customFormat="1" ht="54.95" customHeight="1" x14ac:dyDescent="0.2">
      <c r="A16" s="56">
        <v>6</v>
      </c>
      <c r="B16" s="54" t="str">
        <f ca="1">IFERROR(VLOOKUP($C$5&amp;$A16,'1R_logical_data-model-JUL2020'!$B$2:$L$318,6,FALSE),"")</f>
        <v>performedBy</v>
      </c>
      <c r="C16" s="50" t="str">
        <f ca="1">IFERROR(VLOOKUP($C$5&amp;$A16,'1R_logical_data-model-JUL2020'!$B$2:$L$318,8,FALSE),"")</f>
        <v>Party performing the event</v>
      </c>
      <c r="D16" s="51">
        <f ca="1">IFERROR(VLOOKUP($C$5&amp;$A16,'1R_logical_data-model-JUL2020'!$B$2:$L$318,10,FALSE),"")</f>
        <v>0</v>
      </c>
      <c r="E16" s="52" t="str">
        <f ca="1">IFERROR(VLOOKUP($C$5&amp;$A16,'1R_logical_data-model-JUL2020'!$B$2:$L$318,11,FALSE),"")</f>
        <v/>
      </c>
      <c r="F16" s="52" t="str">
        <f ca="1">IFERROR(VLOOKUP($C$5&amp;$A16,'1R_logical_data-model-JUL2020'!$B$2:$L$318,9,FALSE),"")</f>
        <v>O</v>
      </c>
      <c r="G16" s="53" t="str">
        <f ca="1">IFERROR(HYPERLINK("#"&amp;VLOOKUP($C$5&amp;$A16,'1R_logical_data-model-JUL2020'!$B$2:$L$318,7,FALSE)&amp;"!A1",VLOOKUP($C$5&amp;$A16,'1R_logical_data-model-JUL2020'!$B$2:$L$318,7,FALSE)),"")</f>
        <v>Company</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19" priority="2">
      <formula>$B11=""</formula>
    </cfRule>
  </conditionalFormatting>
  <conditionalFormatting sqref="B12:G40">
    <cfRule type="expression" dxfId="18" priority="1">
      <formula>$B12=""</formula>
    </cfRule>
  </conditionalFormatting>
  <hyperlinks>
    <hyperlink ref="E5:E6" location="Display!A1" display="Back to Display" xr:uid="{91C93819-3B3C-4E7A-AEFC-8978221F6574}"/>
    <hyperlink ref="E5:G6" location="'MOP vs Data Model'!A1" display="Back to &quot;MOP vs Data Model&quot; screen" xr:uid="{51A45E10-26DD-4F0D-9558-C9A7AD77C1FF}"/>
  </hyperlinks>
  <pageMargins left="0.7" right="0.7" top="0.75" bottom="0.75" header="0.3" footer="0.3"/>
  <pageSetup orientation="portrait" horizontalDpi="1200" verticalDpi="12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82ED7-5452-4430-88DE-6B643A3B3C1E}">
  <sheetPr codeName="Sheet57">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ExternalReference</v>
      </c>
      <c r="E5" s="111" t="s">
        <v>706</v>
      </c>
      <c r="F5" s="111"/>
      <c r="G5" s="111"/>
    </row>
    <row r="6" spans="1:7" x14ac:dyDescent="0.2">
      <c r="B6" s="46" t="s">
        <v>692</v>
      </c>
      <c r="C6" s="48" t="str">
        <f ca="1">VLOOKUP(C5,parameters!$B$97:$C$142,2,FALSE)</f>
        <v>Common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documentID</v>
      </c>
      <c r="C11" s="50" t="str">
        <f ca="1">IFERROR(VLOOKUP($C$5&amp;$A11,'1R_logical_data-model-JUL2020'!$B$2:$L$318,8,FALSE),"")</f>
        <v>Unique document identifier</v>
      </c>
      <c r="D11" s="51">
        <f ca="1">IFERROR(VLOOKUP($C$5&amp;$A11,'1R_logical_data-model-JUL2020'!$B$2:$L$318,10,FALSE),"")</f>
        <v>0</v>
      </c>
      <c r="E11" s="52" t="str">
        <f ca="1">IFERROR(VLOOKUP($C$5&amp;$A11,'1R_logical_data-model-JUL2020'!$B$2:$L$318,11,FALSE),"")</f>
        <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documentName</v>
      </c>
      <c r="C12" s="50" t="str">
        <f ca="1">IFERROR(VLOOKUP($C$5&amp;$A12,'1R_logical_data-model-JUL2020'!$B$2:$L$318,8,FALSE),"")</f>
        <v xml:space="preserve">If no DocumentType provided, name of the referenced document </v>
      </c>
      <c r="D12" s="51" t="str">
        <f ca="1">IFERROR(VLOOKUP($C$5&amp;$A12,'1R_logical_data-model-JUL2020'!$B$2:$L$318,10,FALSE),"")</f>
        <v/>
      </c>
      <c r="E12" s="52" t="str">
        <f ca="1">IFERROR(VLOOKUP($C$5&amp;$A12,'1R_logical_data-model-JUL2020'!$B$2:$L$318,11,FALSE),"")</f>
        <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documentOriginator</v>
      </c>
      <c r="C13" s="50" t="str">
        <f ca="1">IFERROR(VLOOKUP($C$5&amp;$A13,'1R_logical_data-model-JUL2020'!$B$2:$L$318,8,FALSE),"")</f>
        <v>Document originator details and contacts</v>
      </c>
      <c r="D13" s="51">
        <f ca="1">IFERROR(VLOOKUP($C$5&amp;$A13,'1R_logical_data-model-JUL2020'!$B$2:$L$318,10,FALSE),"")</f>
        <v>0</v>
      </c>
      <c r="E13" s="52" t="str">
        <f ca="1">IFERROR(VLOOKUP($C$5&amp;$A13,'1R_logical_data-model-JUL2020'!$B$2:$L$318,11,FALSE),"")</f>
        <v/>
      </c>
      <c r="F13" s="52" t="str">
        <f ca="1">IFERROR(VLOOKUP($C$5&amp;$A13,'1R_logical_data-model-JUL2020'!$B$2:$L$318,9,FALSE),"")</f>
        <v>O</v>
      </c>
      <c r="G13" s="53" t="str">
        <f ca="1">IFERROR(HYPERLINK("#"&amp;VLOOKUP($C$5&amp;$A13,'1R_logical_data-model-JUL2020'!$B$2:$L$318,7,FALSE)&amp;"!A1",VLOOKUP($C$5&amp;$A13,'1R_logical_data-model-JUL2020'!$B$2:$L$318,7,FALSE)),"")</f>
        <v>Company</v>
      </c>
    </row>
    <row r="14" spans="1:7" s="42" customFormat="1" ht="54.95" customHeight="1" x14ac:dyDescent="0.2">
      <c r="A14" s="56">
        <v>4</v>
      </c>
      <c r="B14" s="54" t="str">
        <f ca="1">IFERROR(VLOOKUP($C$5&amp;$A14,'1R_logical_data-model-JUL2020'!$B$2:$L$318,6,FALSE),"")</f>
        <v>documentType</v>
      </c>
      <c r="C14" s="50" t="str">
        <f ca="1">IFERROR(VLOOKUP($C$5&amp;$A14,'1R_logical_data-model-JUL2020'!$B$2:$L$318,8,FALSE),"")</f>
        <v>Type of the referenced document . Refer UNEDIFACT 1001  e.g. 740 - Air Waybill</v>
      </c>
      <c r="D14" s="51" t="str">
        <f ca="1">IFERROR(VLOOKUP($C$5&amp;$A14,'1R_logical_data-model-JUL2020'!$B$2:$L$318,10,FALSE),"")</f>
        <v/>
      </c>
      <c r="E14" s="52" t="str">
        <f ca="1">IFERROR(VLOOKUP($C$5&amp;$A14,'1R_logical_data-model-JUL2020'!$B$2:$L$318,11,FALSE),"")</f>
        <v/>
      </c>
      <c r="F14" s="52" t="str">
        <f ca="1">IFERROR(VLOOKUP($C$5&amp;$A14,'1R_logical_data-model-JUL2020'!$B$2:$L$318,9,FALSE),"")</f>
        <v>T</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documentVersion</v>
      </c>
      <c r="C15" s="50" t="str">
        <f ca="1">IFERROR(VLOOKUP($C$5&amp;$A15,'1R_logical_data-model-JUL2020'!$B$2:$L$318,8,FALSE),"")</f>
        <v>Document version number</v>
      </c>
      <c r="D15" s="51" t="str">
        <f ca="1">IFERROR(VLOOKUP($C$5&amp;$A15,'1R_logical_data-model-JUL2020'!$B$2:$L$318,10,FALSE),"")</f>
        <v/>
      </c>
      <c r="E15" s="52" t="str">
        <f ca="1">IFERROR(VLOOKUP($C$5&amp;$A15,'1R_logical_data-model-JUL2020'!$B$2:$L$318,11,FALSE),"")</f>
        <v/>
      </c>
      <c r="F15" s="52" t="str">
        <f ca="1">IFERROR(VLOOKUP($C$5&amp;$A15,'1R_logical_data-model-JUL2020'!$B$2:$L$318,9,FALSE),"")</f>
        <v>T</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17" priority="2">
      <formula>$B11=""</formula>
    </cfRule>
  </conditionalFormatting>
  <conditionalFormatting sqref="B12:G40">
    <cfRule type="expression" dxfId="16" priority="1">
      <formula>$B12=""</formula>
    </cfRule>
  </conditionalFormatting>
  <hyperlinks>
    <hyperlink ref="E5:E6" location="Display!A1" display="Back to Display" xr:uid="{59BE8EAB-6D2C-4E5A-BDA9-B687163D7F5A}"/>
    <hyperlink ref="E5:G6" location="'MOP vs Data Model'!A1" display="Back to &quot;MOP vs Data Model&quot; screen" xr:uid="{F8D9D205-15D3-4B65-AFD1-9BD63EDE2CD4}"/>
  </hyperlinks>
  <pageMargins left="0.7" right="0.7" top="0.75" bottom="0.75" header="0.3" footer="0.3"/>
  <pageSetup orientation="portrait" horizontalDpi="1200" verticalDpi="12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731CB-BACB-4F9E-A26A-37D0EAFD2405}">
  <sheetPr codeName="Sheet58">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Geolocation</v>
      </c>
      <c r="E5" s="111" t="s">
        <v>706</v>
      </c>
      <c r="F5" s="111"/>
      <c r="G5" s="111"/>
    </row>
    <row r="6" spans="1:7" x14ac:dyDescent="0.2">
      <c r="B6" s="46" t="s">
        <v>692</v>
      </c>
      <c r="C6" s="48" t="str">
        <f ca="1">VLOOKUP(C5,parameters!$B$97:$C$142,2,FALSE)</f>
        <v>Common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elevation</v>
      </c>
      <c r="C11" s="50" t="str">
        <f ca="1">IFERROR(VLOOKUP($C$5&amp;$A11,'1R_logical_data-model-JUL2020'!$B$2:$L$318,8,FALSE),"")</f>
        <v>Elevation from sea level</v>
      </c>
      <c r="D11" s="51">
        <f ca="1">IFERROR(VLOOKUP($C$5&amp;$A11,'1R_logical_data-model-JUL2020'!$B$2:$L$318,10,FALSE),"")</f>
        <v>0</v>
      </c>
      <c r="E11" s="52">
        <f ca="1">IFERROR(VLOOKUP($C$5&amp;$A11,'1R_logical_data-model-JUL2020'!$B$2:$L$318,11,FALSE),"")</f>
        <v>0</v>
      </c>
      <c r="F11" s="52" t="str">
        <f ca="1">IFERROR(VLOOKUP($C$5&amp;$A11,'1R_logical_data-model-JUL2020'!$B$2:$L$318,9,FALSE),"")</f>
        <v>O</v>
      </c>
      <c r="G11" s="53" t="str">
        <f ca="1">IFERROR(HYPERLINK("#"&amp;VLOOKUP($C$5&amp;$A11,'1R_logical_data-model-JUL2020'!$B$2:$L$318,7,FALSE)&amp;"!A1",VLOOKUP($C$5&amp;$A11,'1R_logical_data-model-JUL2020'!$B$2:$L$318,7,FALSE)),"")</f>
        <v>Value</v>
      </c>
    </row>
    <row r="12" spans="1:7" s="42" customFormat="1" ht="54.95" customHeight="1" x14ac:dyDescent="0.2">
      <c r="A12" s="56">
        <v>2</v>
      </c>
      <c r="B12" s="54" t="str">
        <f ca="1">IFERROR(VLOOKUP($C$5&amp;$A12,'1R_logical_data-model-JUL2020'!$B$2:$L$318,6,FALSE),"")</f>
        <v>latitude</v>
      </c>
      <c r="C12" s="50" t="str">
        <f ca="1">IFERROR(VLOOKUP($C$5&amp;$A12,'1R_logical_data-model-JUL2020'!$B$2:$L$318,8,FALSE),"")</f>
        <v xml:space="preserve">Location latitude </v>
      </c>
      <c r="D12" s="51">
        <f ca="1">IFERROR(VLOOKUP($C$5&amp;$A12,'1R_logical_data-model-JUL2020'!$B$2:$L$318,10,FALSE),"")</f>
        <v>0</v>
      </c>
      <c r="E12" s="52">
        <f ca="1">IFERROR(VLOOKUP($C$5&amp;$A12,'1R_logical_data-model-JUL2020'!$B$2:$L$318,11,FALSE),"")</f>
        <v>0</v>
      </c>
      <c r="F12" s="52" t="str">
        <f ca="1">IFERROR(VLOOKUP($C$5&amp;$A12,'1R_logical_data-model-JUL2020'!$B$2:$L$318,9,FALSE),"")</f>
        <v>O</v>
      </c>
      <c r="G12" s="53" t="str">
        <f ca="1">IFERROR(HYPERLINK("#"&amp;VLOOKUP($C$5&amp;$A12,'1R_logical_data-model-JUL2020'!$B$2:$L$318,7,FALSE)&amp;"!A1",VLOOKUP($C$5&amp;$A12,'1R_logical_data-model-JUL2020'!$B$2:$L$318,7,FALSE)),"")</f>
        <v>Value</v>
      </c>
    </row>
    <row r="13" spans="1:7" s="42" customFormat="1" ht="54.95" customHeight="1" x14ac:dyDescent="0.2">
      <c r="A13" s="56">
        <v>3</v>
      </c>
      <c r="B13" s="54" t="str">
        <f ca="1">IFERROR(VLOOKUP($C$5&amp;$A13,'1R_logical_data-model-JUL2020'!$B$2:$L$318,6,FALSE),"")</f>
        <v>longitude</v>
      </c>
      <c r="C13" s="50" t="str">
        <f ca="1">IFERROR(VLOOKUP($C$5&amp;$A13,'1R_logical_data-model-JUL2020'!$B$2:$L$318,8,FALSE),"")</f>
        <v xml:space="preserve">Location longitude </v>
      </c>
      <c r="D13" s="51">
        <f ca="1">IFERROR(VLOOKUP($C$5&amp;$A13,'1R_logical_data-model-JUL2020'!$B$2:$L$318,10,FALSE),"")</f>
        <v>0</v>
      </c>
      <c r="E13" s="52">
        <f ca="1">IFERROR(VLOOKUP($C$5&amp;$A13,'1R_logical_data-model-JUL2020'!$B$2:$L$318,11,FALSE),"")</f>
        <v>0</v>
      </c>
      <c r="F13" s="52" t="str">
        <f ca="1">IFERROR(VLOOKUP($C$5&amp;$A13,'1R_logical_data-model-JUL2020'!$B$2:$L$318,9,FALSE),"")</f>
        <v>O</v>
      </c>
      <c r="G13" s="53" t="str">
        <f ca="1">IFERROR(HYPERLINK("#"&amp;VLOOKUP($C$5&amp;$A13,'1R_logical_data-model-JUL2020'!$B$2:$L$318,7,FALSE)&amp;"!A1",VLOOKUP($C$5&amp;$A13,'1R_logical_data-model-JUL2020'!$B$2:$L$318,7,FALSE)),"")</f>
        <v>Value</v>
      </c>
    </row>
    <row r="14" spans="1:7" s="42" customFormat="1" ht="54.95" customHeight="1" x14ac:dyDescent="0.2">
      <c r="A14" s="56">
        <v>4</v>
      </c>
      <c r="B14" s="54" t="str">
        <f ca="1">IFERROR(VLOOKUP($C$5&amp;$A14,'1R_logical_data-model-JUL2020'!$B$2:$L$318,6,FALSE),"")</f>
        <v/>
      </c>
      <c r="C14" s="50" t="str">
        <f ca="1">IFERROR(VLOOKUP($C$5&amp;$A14,'1R_logical_data-model-JUL2020'!$B$2:$L$318,8,FALSE),"")</f>
        <v/>
      </c>
      <c r="D14" s="51" t="str">
        <f ca="1">IFERROR(VLOOKUP($C$5&amp;$A14,'1R_logical_data-model-JUL2020'!$B$2:$L$318,10,FALSE),"")</f>
        <v/>
      </c>
      <c r="E14" s="52" t="str">
        <f ca="1">IFERROR(VLOOKUP($C$5&amp;$A14,'1R_logical_data-model-JUL2020'!$B$2:$L$318,11,FALSE),"")</f>
        <v/>
      </c>
      <c r="F14" s="52" t="str">
        <f ca="1">IFERROR(VLOOKUP($C$5&amp;$A14,'1R_logical_data-model-JUL2020'!$B$2:$L$318,9,FALSE),"")</f>
        <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
      </c>
      <c r="C15" s="50" t="str">
        <f ca="1">IFERROR(VLOOKUP($C$5&amp;$A15,'1R_logical_data-model-JUL2020'!$B$2:$L$318,8,FALSE),"")</f>
        <v/>
      </c>
      <c r="D15" s="51" t="str">
        <f ca="1">IFERROR(VLOOKUP($C$5&amp;$A15,'1R_logical_data-model-JUL2020'!$B$2:$L$318,10,FALSE),"")</f>
        <v/>
      </c>
      <c r="E15" s="52" t="str">
        <f ca="1">IFERROR(VLOOKUP($C$5&amp;$A15,'1R_logical_data-model-JUL2020'!$B$2:$L$318,11,FALSE),"")</f>
        <v/>
      </c>
      <c r="F15" s="52" t="str">
        <f ca="1">IFERROR(VLOOKUP($C$5&amp;$A15,'1R_logical_data-model-JUL2020'!$B$2:$L$318,9,FALSE),"")</f>
        <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15" priority="2">
      <formula>$B11=""</formula>
    </cfRule>
  </conditionalFormatting>
  <conditionalFormatting sqref="B12:G40">
    <cfRule type="expression" dxfId="14" priority="1">
      <formula>$B12=""</formula>
    </cfRule>
  </conditionalFormatting>
  <hyperlinks>
    <hyperlink ref="E5:E6" location="Display!A1" display="Back to Display" xr:uid="{234078BD-3D31-477E-A477-4E900A8F542E}"/>
    <hyperlink ref="E5:G6" location="'MOP vs Data Model'!A1" display="Back to &quot;MOP vs Data Model&quot; screen" xr:uid="{9A9BC165-B4FD-4D5C-8CDF-F5B98BB18F9F}"/>
  </hyperlinks>
  <pageMargins left="0.7" right="0.7" top="0.75" bottom="0.75" header="0.3" footer="0.3"/>
  <pageSetup orientation="portrait" horizontalDpi="1200" verticalDpi="12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B9C1-78E9-40C9-8B50-77344A822A83}">
  <sheetPr codeName="Sheet59">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Location</v>
      </c>
      <c r="E5" s="111" t="s">
        <v>706</v>
      </c>
      <c r="F5" s="111"/>
      <c r="G5" s="111"/>
    </row>
    <row r="6" spans="1:7" x14ac:dyDescent="0.2">
      <c r="B6" s="46" t="s">
        <v>692</v>
      </c>
      <c r="C6" s="48" t="str">
        <f ca="1">VLOOKUP(C5,parameters!$B$97:$C$142,2,FALSE)</f>
        <v>Common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address</v>
      </c>
      <c r="C11" s="50" t="str">
        <f ca="1">IFERROR(VLOOKUP($C$5&amp;$A11,'1R_logical_data-model-JUL2020'!$B$2:$L$318,8,FALSE),"")</f>
        <v>Address details</v>
      </c>
      <c r="D11" s="51" t="str">
        <f ca="1">IFERROR(VLOOKUP($C$5&amp;$A11,'1R_logical_data-model-JUL2020'!$B$2:$L$318,10,FALSE),"")</f>
        <v/>
      </c>
      <c r="E11" s="52" t="str">
        <f ca="1">IFERROR(VLOOKUP($C$5&amp;$A11,'1R_logical_data-model-JUL2020'!$B$2:$L$318,11,FALSE),"")</f>
        <v/>
      </c>
      <c r="F11" s="52" t="str">
        <f ca="1">IFERROR(VLOOKUP($C$5&amp;$A11,'1R_logical_data-model-JUL2020'!$B$2:$L$318,9,FALSE),"")</f>
        <v>O</v>
      </c>
      <c r="G11" s="53" t="str">
        <f ca="1">IFERROR(HYPERLINK("#"&amp;VLOOKUP($C$5&amp;$A11,'1R_logical_data-model-JUL2020'!$B$2:$L$318,7,FALSE)&amp;"!A1",VLOOKUP($C$5&amp;$A11,'1R_logical_data-model-JUL2020'!$B$2:$L$318,7,FALSE)),"")</f>
        <v>Address</v>
      </c>
    </row>
    <row r="12" spans="1:7" s="42" customFormat="1" ht="54.95" customHeight="1" x14ac:dyDescent="0.2">
      <c r="A12" s="56">
        <v>2</v>
      </c>
      <c r="B12" s="54" t="str">
        <f ca="1">IFERROR(VLOOKUP($C$5&amp;$A12,'1R_logical_data-model-JUL2020'!$B$2:$L$318,6,FALSE),"")</f>
        <v>code</v>
      </c>
      <c r="C12" s="50" t="str">
        <f ca="1">IFERROR(VLOOKUP($C$5&amp;$A12,'1R_logical_data-model-JUL2020'!$B$2:$L$318,8,FALSE),"")</f>
        <v>Location code of airport, freight terminal, seaport, rail station. UN/LOCODE city code (5 letter) or IATA airport code (3 letter)</v>
      </c>
      <c r="D12" s="51">
        <f ca="1">IFERROR(VLOOKUP($C$5&amp;$A12,'1R_logical_data-model-JUL2020'!$B$2:$L$318,10,FALSE),"")</f>
        <v>0</v>
      </c>
      <c r="E12" s="52" t="str">
        <f ca="1">IFERROR(VLOOKUP($C$5&amp;$A12,'1R_logical_data-model-JUL2020'!$B$2:$L$318,11,FALSE),"")</f>
        <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geoLocation</v>
      </c>
      <c r="C13" s="50" t="str">
        <f ca="1">IFERROR(VLOOKUP($C$5&amp;$A13,'1R_logical_data-model-JUL2020'!$B$2:$L$318,8,FALSE),"")</f>
        <v>Geolocation details</v>
      </c>
      <c r="D13" s="51">
        <f ca="1">IFERROR(VLOOKUP($C$5&amp;$A13,'1R_logical_data-model-JUL2020'!$B$2:$L$318,10,FALSE),"")</f>
        <v>0</v>
      </c>
      <c r="E13" s="52">
        <f ca="1">IFERROR(VLOOKUP($C$5&amp;$A13,'1R_logical_data-model-JUL2020'!$B$2:$L$318,11,FALSE),"")</f>
        <v>0</v>
      </c>
      <c r="F13" s="52" t="str">
        <f ca="1">IFERROR(VLOOKUP($C$5&amp;$A13,'1R_logical_data-model-JUL2020'!$B$2:$L$318,9,FALSE),"")</f>
        <v>O</v>
      </c>
      <c r="G13" s="53" t="str">
        <f ca="1">IFERROR(HYPERLINK("#"&amp;VLOOKUP($C$5&amp;$A13,'1R_logical_data-model-JUL2020'!$B$2:$L$318,7,FALSE)&amp;"!A1",VLOOKUP($C$5&amp;$A13,'1R_logical_data-model-JUL2020'!$B$2:$L$318,7,FALSE)),"")</f>
        <v>Geolocation</v>
      </c>
    </row>
    <row r="14" spans="1:7" s="42" customFormat="1" ht="54.95" customHeight="1" x14ac:dyDescent="0.2">
      <c r="A14" s="56">
        <v>4</v>
      </c>
      <c r="B14" s="54" t="str">
        <f ca="1">IFERROR(VLOOKUP($C$5&amp;$A14,'1R_logical_data-model-JUL2020'!$B$2:$L$318,6,FALSE),"")</f>
        <v>locationType</v>
      </c>
      <c r="C14" s="50" t="str">
        <f ca="1">IFERROR(VLOOKUP($C$5&amp;$A14,'1R_logical_data-model-JUL2020'!$B$2:$L$318,8,FALSE),"")</f>
        <v>Location type - e.g. Airport, Freight terminal, Rail station, Seaport, etc</v>
      </c>
      <c r="D14" s="51">
        <f ca="1">IFERROR(VLOOKUP($C$5&amp;$A14,'1R_logical_data-model-JUL2020'!$B$2:$L$318,10,FALSE),"")</f>
        <v>0</v>
      </c>
      <c r="E14" s="52" t="str">
        <f ca="1">IFERROR(VLOOKUP($C$5&amp;$A14,'1R_logical_data-model-JUL2020'!$B$2:$L$318,11,FALSE),"")</f>
        <v/>
      </c>
      <c r="F14" s="52" t="str">
        <f ca="1">IFERROR(VLOOKUP($C$5&amp;$A14,'1R_logical_data-model-JUL2020'!$B$2:$L$318,9,FALSE),"")</f>
        <v>T</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name</v>
      </c>
      <c r="C15" s="50" t="str">
        <f ca="1">IFERROR(VLOOKUP($C$5&amp;$A15,'1R_logical_data-model-JUL2020'!$B$2:$L$318,8,FALSE),"")</f>
        <v>Full name of the location</v>
      </c>
      <c r="D15" s="51">
        <f ca="1">IFERROR(VLOOKUP($C$5&amp;$A15,'1R_logical_data-model-JUL2020'!$B$2:$L$318,10,FALSE),"")</f>
        <v>0</v>
      </c>
      <c r="E15" s="52">
        <f ca="1">IFERROR(VLOOKUP($C$5&amp;$A15,'1R_logical_data-model-JUL2020'!$B$2:$L$318,11,FALSE),"")</f>
        <v>0</v>
      </c>
      <c r="F15" s="52" t="str">
        <f ca="1">IFERROR(VLOOKUP($C$5&amp;$A15,'1R_logical_data-model-JUL2020'!$B$2:$L$318,9,FALSE),"")</f>
        <v>T</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13" priority="2">
      <formula>$B11=""</formula>
    </cfRule>
  </conditionalFormatting>
  <conditionalFormatting sqref="B12:G40">
    <cfRule type="expression" dxfId="12" priority="1">
      <formula>$B12=""</formula>
    </cfRule>
  </conditionalFormatting>
  <hyperlinks>
    <hyperlink ref="E5:E6" location="Display!A1" display="Back to Display" xr:uid="{8B148CBD-6099-4C71-A251-1196E7ADE010}"/>
    <hyperlink ref="E5:G6" location="'MOP vs Data Model'!A1" display="Back to &quot;MOP vs Data Model&quot; screen" xr:uid="{C18E63E4-5704-4FCC-AE24-5FCBA953D03A}"/>
  </hyperlinks>
  <pageMargins left="0.7" right="0.7" top="0.75" bottom="0.75" header="0.3" footer="0.3"/>
  <pageSetup orientation="portrait" horizontalDpi="1200" verticalDpi="12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16924-53F8-4436-A96C-37551F237DF5}">
  <sheetPr codeName="Sheet60">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OtherIdentifier</v>
      </c>
      <c r="E5" s="111" t="s">
        <v>706</v>
      </c>
      <c r="F5" s="111"/>
      <c r="G5" s="111"/>
    </row>
    <row r="6" spans="1:7" x14ac:dyDescent="0.2">
      <c r="B6" s="46" t="s">
        <v>692</v>
      </c>
      <c r="C6" s="48" t="str">
        <f ca="1">VLOOKUP(C5,parameters!$B$97:$C$142,2,FALSE)</f>
        <v>Common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identifier</v>
      </c>
      <c r="C11" s="50" t="str">
        <f ca="1">IFERROR(VLOOKUP($C$5&amp;$A11,'1R_logical_data-model-JUL2020'!$B$2:$L$318,8,FALSE),"")</f>
        <v>Item identifier</v>
      </c>
      <c r="D11" s="51" t="str">
        <f ca="1">IFERROR(VLOOKUP($C$5&amp;$A11,'1R_logical_data-model-JUL2020'!$B$2:$L$318,10,FALSE),"")</f>
        <v/>
      </c>
      <c r="E11" s="52" t="str">
        <f ca="1">IFERROR(VLOOKUP($C$5&amp;$A11,'1R_logical_data-model-JUL2020'!$B$2:$L$318,11,FALSE),"")</f>
        <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type</v>
      </c>
      <c r="C12" s="50" t="str">
        <f ca="1">IFERROR(VLOOKUP($C$5&amp;$A12,'1R_logical_data-model-JUL2020'!$B$2:$L$318,8,FALSE),"")</f>
        <v>Identifier type or description</v>
      </c>
      <c r="D12" s="51" t="str">
        <f ca="1">IFERROR(VLOOKUP($C$5&amp;$A12,'1R_logical_data-model-JUL2020'!$B$2:$L$318,10,FALSE),"")</f>
        <v/>
      </c>
      <c r="E12" s="52" t="str">
        <f ca="1">IFERROR(VLOOKUP($C$5&amp;$A12,'1R_logical_data-model-JUL2020'!$B$2:$L$318,11,FALSE),"")</f>
        <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
      </c>
      <c r="C13" s="50" t="str">
        <f ca="1">IFERROR(VLOOKUP($C$5&amp;$A13,'1R_logical_data-model-JUL2020'!$B$2:$L$318,8,FALSE),"")</f>
        <v/>
      </c>
      <c r="D13" s="51" t="str">
        <f ca="1">IFERROR(VLOOKUP($C$5&amp;$A13,'1R_logical_data-model-JUL2020'!$B$2:$L$318,10,FALSE),"")</f>
        <v/>
      </c>
      <c r="E13" s="52" t="str">
        <f ca="1">IFERROR(VLOOKUP($C$5&amp;$A13,'1R_logical_data-model-JUL2020'!$B$2:$L$318,11,FALSE),"")</f>
        <v/>
      </c>
      <c r="F13" s="52" t="str">
        <f ca="1">IFERROR(VLOOKUP($C$5&amp;$A13,'1R_logical_data-model-JUL2020'!$B$2:$L$318,9,FALSE),"")</f>
        <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
      </c>
      <c r="C14" s="50" t="str">
        <f ca="1">IFERROR(VLOOKUP($C$5&amp;$A14,'1R_logical_data-model-JUL2020'!$B$2:$L$318,8,FALSE),"")</f>
        <v/>
      </c>
      <c r="D14" s="51" t="str">
        <f ca="1">IFERROR(VLOOKUP($C$5&amp;$A14,'1R_logical_data-model-JUL2020'!$B$2:$L$318,10,FALSE),"")</f>
        <v/>
      </c>
      <c r="E14" s="52" t="str">
        <f ca="1">IFERROR(VLOOKUP($C$5&amp;$A14,'1R_logical_data-model-JUL2020'!$B$2:$L$318,11,FALSE),"")</f>
        <v/>
      </c>
      <c r="F14" s="52" t="str">
        <f ca="1">IFERROR(VLOOKUP($C$5&amp;$A14,'1R_logical_data-model-JUL2020'!$B$2:$L$318,9,FALSE),"")</f>
        <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
      </c>
      <c r="C15" s="50" t="str">
        <f ca="1">IFERROR(VLOOKUP($C$5&amp;$A15,'1R_logical_data-model-JUL2020'!$B$2:$L$318,8,FALSE),"")</f>
        <v/>
      </c>
      <c r="D15" s="51" t="str">
        <f ca="1">IFERROR(VLOOKUP($C$5&amp;$A15,'1R_logical_data-model-JUL2020'!$B$2:$L$318,10,FALSE),"")</f>
        <v/>
      </c>
      <c r="E15" s="52" t="str">
        <f ca="1">IFERROR(VLOOKUP($C$5&amp;$A15,'1R_logical_data-model-JUL2020'!$B$2:$L$318,11,FALSE),"")</f>
        <v/>
      </c>
      <c r="F15" s="52" t="str">
        <f ca="1">IFERROR(VLOOKUP($C$5&amp;$A15,'1R_logical_data-model-JUL2020'!$B$2:$L$318,9,FALSE),"")</f>
        <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11" priority="2">
      <formula>$B11=""</formula>
    </cfRule>
  </conditionalFormatting>
  <conditionalFormatting sqref="B12:G40">
    <cfRule type="expression" dxfId="10" priority="1">
      <formula>$B12=""</formula>
    </cfRule>
  </conditionalFormatting>
  <hyperlinks>
    <hyperlink ref="E5:E6" location="Display!A1" display="Back to Display" xr:uid="{E839FCB2-EB04-4F7E-B69B-E45248B60143}"/>
    <hyperlink ref="E5:G6" location="'MOP vs Data Model'!A1" display="Back to &quot;MOP vs Data Model&quot; screen" xr:uid="{E199A456-FC89-4CFE-B9FA-6271B63CA1D3}"/>
  </hyperlinks>
  <pageMargins left="0.7" right="0.7" top="0.75" bottom="0.75" header="0.3" footer="0.3"/>
  <pageSetup orientation="portrait" horizontalDpi="1200" verticalDpi="1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9C390-61B1-41A3-B821-287D95C793CC}">
  <sheetPr codeName="Sheet61">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OtherParty</v>
      </c>
      <c r="E5" s="111" t="s">
        <v>706</v>
      </c>
      <c r="F5" s="111"/>
      <c r="G5" s="111"/>
    </row>
    <row r="6" spans="1:7" x14ac:dyDescent="0.2">
      <c r="B6" s="46" t="s">
        <v>692</v>
      </c>
      <c r="C6" s="48" t="str">
        <f ca="1">VLOOKUP(C5,parameters!$B$97:$C$142,2,FALSE)</f>
        <v>Common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companyDetails</v>
      </c>
      <c r="C11" s="50" t="str">
        <f ca="1">IFERROR(VLOOKUP($C$5&amp;$A11,'1R_logical_data-model-JUL2020'!$B$2:$L$318,8,FALSE),"")</f>
        <v>Company details</v>
      </c>
      <c r="D11" s="51">
        <f ca="1">IFERROR(VLOOKUP($C$5&amp;$A11,'1R_logical_data-model-JUL2020'!$B$2:$L$318,10,FALSE),"")</f>
        <v>0</v>
      </c>
      <c r="E11" s="52">
        <f ca="1">IFERROR(VLOOKUP($C$5&amp;$A11,'1R_logical_data-model-JUL2020'!$B$2:$L$318,11,FALSE),"")</f>
        <v>0</v>
      </c>
      <c r="F11" s="52" t="str">
        <f ca="1">IFERROR(VLOOKUP($C$5&amp;$A11,'1R_logical_data-model-JUL2020'!$B$2:$L$318,9,FALSE),"")</f>
        <v>O</v>
      </c>
      <c r="G11" s="53" t="str">
        <f ca="1">IFERROR(HYPERLINK("#"&amp;VLOOKUP($C$5&amp;$A11,'1R_logical_data-model-JUL2020'!$B$2:$L$318,7,FALSE)&amp;"!A1",VLOOKUP($C$5&amp;$A11,'1R_logical_data-model-JUL2020'!$B$2:$L$318,7,FALSE)),"")</f>
        <v>Company</v>
      </c>
    </row>
    <row r="12" spans="1:7" s="42" customFormat="1" ht="54.95" customHeight="1" x14ac:dyDescent="0.2">
      <c r="A12" s="56">
        <v>2</v>
      </c>
      <c r="B12" s="54" t="str">
        <f ca="1">IFERROR(VLOOKUP($C$5&amp;$A12,'1R_logical_data-model-JUL2020'!$B$2:$L$318,6,FALSE),"")</f>
        <v>roleName</v>
      </c>
      <c r="C12" s="50" t="str">
        <f ca="1">IFERROR(VLOOKUP($C$5&amp;$A12,'1R_logical_data-model-JUL2020'!$B$2:$L$318,8,FALSE),"")</f>
        <v xml:space="preserve">Role of other party - e.g. Notify party, Nominated agent, Customs broker, Manufacturer, Importer, Payer, Payee, ShipTo, ShipFrom, BillTo, BillFrom, RemitTo, RemitFrom </v>
      </c>
      <c r="D12" s="51">
        <f ca="1">IFERROR(VLOOKUP($C$5&amp;$A12,'1R_logical_data-model-JUL2020'!$B$2:$L$318,10,FALSE),"")</f>
        <v>0</v>
      </c>
      <c r="E12" s="52" t="str">
        <f ca="1">IFERROR(VLOOKUP($C$5&amp;$A12,'1R_logical_data-model-JUL2020'!$B$2:$L$318,11,FALSE),"")</f>
        <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
      </c>
      <c r="C13" s="50" t="str">
        <f ca="1">IFERROR(VLOOKUP($C$5&amp;$A13,'1R_logical_data-model-JUL2020'!$B$2:$L$318,8,FALSE),"")</f>
        <v/>
      </c>
      <c r="D13" s="51" t="str">
        <f ca="1">IFERROR(VLOOKUP($C$5&amp;$A13,'1R_logical_data-model-JUL2020'!$B$2:$L$318,10,FALSE),"")</f>
        <v/>
      </c>
      <c r="E13" s="52" t="str">
        <f ca="1">IFERROR(VLOOKUP($C$5&amp;$A13,'1R_logical_data-model-JUL2020'!$B$2:$L$318,11,FALSE),"")</f>
        <v/>
      </c>
      <c r="F13" s="52" t="str">
        <f ca="1">IFERROR(VLOOKUP($C$5&amp;$A13,'1R_logical_data-model-JUL2020'!$B$2:$L$318,9,FALSE),"")</f>
        <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
      </c>
      <c r="C14" s="50" t="str">
        <f ca="1">IFERROR(VLOOKUP($C$5&amp;$A14,'1R_logical_data-model-JUL2020'!$B$2:$L$318,8,FALSE),"")</f>
        <v/>
      </c>
      <c r="D14" s="51" t="str">
        <f ca="1">IFERROR(VLOOKUP($C$5&amp;$A14,'1R_logical_data-model-JUL2020'!$B$2:$L$318,10,FALSE),"")</f>
        <v/>
      </c>
      <c r="E14" s="52" t="str">
        <f ca="1">IFERROR(VLOOKUP($C$5&amp;$A14,'1R_logical_data-model-JUL2020'!$B$2:$L$318,11,FALSE),"")</f>
        <v/>
      </c>
      <c r="F14" s="52" t="str">
        <f ca="1">IFERROR(VLOOKUP($C$5&amp;$A14,'1R_logical_data-model-JUL2020'!$B$2:$L$318,9,FALSE),"")</f>
        <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
      </c>
      <c r="C15" s="50" t="str">
        <f ca="1">IFERROR(VLOOKUP($C$5&amp;$A15,'1R_logical_data-model-JUL2020'!$B$2:$L$318,8,FALSE),"")</f>
        <v/>
      </c>
      <c r="D15" s="51" t="str">
        <f ca="1">IFERROR(VLOOKUP($C$5&amp;$A15,'1R_logical_data-model-JUL2020'!$B$2:$L$318,10,FALSE),"")</f>
        <v/>
      </c>
      <c r="E15" s="52" t="str">
        <f ca="1">IFERROR(VLOOKUP($C$5&amp;$A15,'1R_logical_data-model-JUL2020'!$B$2:$L$318,11,FALSE),"")</f>
        <v/>
      </c>
      <c r="F15" s="52" t="str">
        <f ca="1">IFERROR(VLOOKUP($C$5&amp;$A15,'1R_logical_data-model-JUL2020'!$B$2:$L$318,9,FALSE),"")</f>
        <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9" priority="2">
      <formula>$B11=""</formula>
    </cfRule>
  </conditionalFormatting>
  <conditionalFormatting sqref="B12:G40">
    <cfRule type="expression" dxfId="8" priority="1">
      <formula>$B12=""</formula>
    </cfRule>
  </conditionalFormatting>
  <hyperlinks>
    <hyperlink ref="E5:E6" location="Display!A1" display="Back to Display" xr:uid="{4FECC678-EA0F-4590-95EC-BFF6D703BFF3}"/>
    <hyperlink ref="E5:G6" location="'MOP vs Data Model'!A1" display="Back to &quot;MOP vs Data Model&quot; screen" xr:uid="{C33EAB36-E702-436F-8CF8-5089EA9705A2}"/>
  </hyperlinks>
  <pageMargins left="0.7" right="0.7" top="0.75" bottom="0.75" header="0.3" footer="0.3"/>
  <pageSetup orientation="portrait" horizontalDpi="1200" verticalDpi="12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C7ACF-79AD-4EEB-8648-E50F4297FE04}">
  <sheetPr codeName="Sheet62">
    <tabColor rgb="FF00B050"/>
  </sheetPr>
  <dimension ref="A5:G40"/>
  <sheetViews>
    <sheetView showGridLines="0" zoomScaleNormal="100" workbookViewId="0">
      <selection activeCell="G12" sqref="G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Person</v>
      </c>
      <c r="E5" s="111" t="s">
        <v>706</v>
      </c>
      <c r="F5" s="111"/>
      <c r="G5" s="111"/>
    </row>
    <row r="6" spans="1:7" x14ac:dyDescent="0.2">
      <c r="B6" s="46" t="s">
        <v>692</v>
      </c>
      <c r="C6" s="48" t="str">
        <f ca="1">VLOOKUP(C5,parameters!$B$97:$C$142,2,FALSE)</f>
        <v>Common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contact</v>
      </c>
      <c r="C11" s="50" t="str">
        <f ca="1">IFERROR(VLOOKUP($C$5&amp;$A11,'1R_logical_data-model-JUL2020'!$B$2:$L$318,8,FALSE),"")</f>
        <v>Contact details</v>
      </c>
      <c r="D11" s="51">
        <f ca="1">IFERROR(VLOOKUP($C$5&amp;$A11,'1R_logical_data-model-JUL2020'!$B$2:$L$318,10,FALSE),"")</f>
        <v>0</v>
      </c>
      <c r="E11" s="52">
        <f ca="1">IFERROR(VLOOKUP($C$5&amp;$A11,'1R_logical_data-model-JUL2020'!$B$2:$L$318,11,FALSE),"")</f>
        <v>0</v>
      </c>
      <c r="F11" s="52" t="str">
        <f ca="1">IFERROR(VLOOKUP($C$5&amp;$A11,'1R_logical_data-model-JUL2020'!$B$2:$L$318,9,FALSE),"")</f>
        <v>O</v>
      </c>
      <c r="G11" s="53" t="str">
        <f ca="1">IFERROR(HYPERLINK("#"&amp;VLOOKUP($C$5&amp;$A11,'1R_logical_data-model-JUL2020'!$B$2:$L$318,7,FALSE)&amp;"!A1",VLOOKUP($C$5&amp;$A11,'1R_logical_data-model-JUL2020'!$B$2:$L$318,7,FALSE)),"")</f>
        <v>Contact</v>
      </c>
    </row>
    <row r="12" spans="1:7" s="42" customFormat="1" ht="54.95" customHeight="1" x14ac:dyDescent="0.2">
      <c r="A12" s="56">
        <v>2</v>
      </c>
      <c r="B12" s="54" t="str">
        <f ca="1">IFERROR(VLOOKUP($C$5&amp;$A12,'1R_logical_data-model-JUL2020'!$B$2:$L$318,6,FALSE),"")</f>
        <v>contactType</v>
      </c>
      <c r="C12" s="50" t="str">
        <f ca="1">IFERROR(VLOOKUP($C$5&amp;$A12,'1R_logical_data-model-JUL2020'!$B$2:$L$318,8,FALSE),"")</f>
        <v>Contact type - e.g. Emergency contact, Customs contact, Customer contact</v>
      </c>
      <c r="D12" s="51">
        <f ca="1">IFERROR(VLOOKUP($C$5&amp;$A12,'1R_logical_data-model-JUL2020'!$B$2:$L$318,10,FALSE),"")</f>
        <v>0</v>
      </c>
      <c r="E12" s="52">
        <f ca="1">IFERROR(VLOOKUP($C$5&amp;$A12,'1R_logical_data-model-JUL2020'!$B$2:$L$318,11,FALSE),"")</f>
        <v>0</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department</v>
      </c>
      <c r="C13" s="50" t="str">
        <f ca="1">IFERROR(VLOOKUP($C$5&amp;$A13,'1R_logical_data-model-JUL2020'!$B$2:$L$318,8,FALSE),"")</f>
        <v>Department / Division / Unit</v>
      </c>
      <c r="D13" s="51">
        <f ca="1">IFERROR(VLOOKUP($C$5&amp;$A13,'1R_logical_data-model-JUL2020'!$B$2:$L$318,10,FALSE),"")</f>
        <v>0</v>
      </c>
      <c r="E13" s="52">
        <f ca="1">IFERROR(VLOOKUP($C$5&amp;$A13,'1R_logical_data-model-JUL2020'!$B$2:$L$318,11,FALSE),"")</f>
        <v>0</v>
      </c>
      <c r="F13" s="52" t="str">
        <f ca="1">IFERROR(VLOOKUP($C$5&amp;$A13,'1R_logical_data-model-JUL2020'!$B$2:$L$318,9,FALSE),"")</f>
        <v>T</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employeeID</v>
      </c>
      <c r="C14" s="50" t="str">
        <f ca="1">IFERROR(VLOOKUP($C$5&amp;$A14,'1R_logical_data-model-JUL2020'!$B$2:$L$318,8,FALSE),"")</f>
        <v>Employee ID</v>
      </c>
      <c r="D14" s="51">
        <f ca="1">IFERROR(VLOOKUP($C$5&amp;$A14,'1R_logical_data-model-JUL2020'!$B$2:$L$318,10,FALSE),"")</f>
        <v>0</v>
      </c>
      <c r="E14" s="52">
        <f ca="1">IFERROR(VLOOKUP($C$5&amp;$A14,'1R_logical_data-model-JUL2020'!$B$2:$L$318,11,FALSE),"")</f>
        <v>0</v>
      </c>
      <c r="F14" s="52" t="str">
        <f ca="1">IFERROR(VLOOKUP($C$5&amp;$A14,'1R_logical_data-model-JUL2020'!$B$2:$L$318,9,FALSE),"")</f>
        <v>T</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firstName</v>
      </c>
      <c r="C15" s="50" t="str">
        <f ca="1">IFERROR(VLOOKUP($C$5&amp;$A15,'1R_logical_data-model-JUL2020'!$B$2:$L$318,8,FALSE),"")</f>
        <v>First name / given name</v>
      </c>
      <c r="D15" s="51">
        <f ca="1">IFERROR(VLOOKUP($C$5&amp;$A15,'1R_logical_data-model-JUL2020'!$B$2:$L$318,10,FALSE),"")</f>
        <v>0</v>
      </c>
      <c r="E15" s="52">
        <f ca="1">IFERROR(VLOOKUP($C$5&amp;$A15,'1R_logical_data-model-JUL2020'!$B$2:$L$318,11,FALSE),"")</f>
        <v>0</v>
      </c>
      <c r="F15" s="52" t="str">
        <f ca="1">IFERROR(VLOOKUP($C$5&amp;$A15,'1R_logical_data-model-JUL2020'!$B$2:$L$318,9,FALSE),"")</f>
        <v>T</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jobTitle</v>
      </c>
      <c r="C16" s="50" t="str">
        <f ca="1">IFERROR(VLOOKUP($C$5&amp;$A16,'1R_logical_data-model-JUL2020'!$B$2:$L$318,8,FALSE),"")</f>
        <v>Job title / position</v>
      </c>
      <c r="D16" s="51">
        <f ca="1">IFERROR(VLOOKUP($C$5&amp;$A16,'1R_logical_data-model-JUL2020'!$B$2:$L$318,10,FALSE),"")</f>
        <v>0</v>
      </c>
      <c r="E16" s="52">
        <f ca="1">IFERROR(VLOOKUP($C$5&amp;$A16,'1R_logical_data-model-JUL2020'!$B$2:$L$318,11,FALSE),"")</f>
        <v>0</v>
      </c>
      <c r="F16" s="52" t="str">
        <f ca="1">IFERROR(VLOOKUP($C$5&amp;$A16,'1R_logical_data-model-JUL2020'!$B$2:$L$318,9,FALSE),"")</f>
        <v>T</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lastName</v>
      </c>
      <c r="C17" s="50" t="str">
        <f ca="1">IFERROR(VLOOKUP($C$5&amp;$A17,'1R_logical_data-model-JUL2020'!$B$2:$L$318,8,FALSE),"")</f>
        <v>Last name / family name / surname</v>
      </c>
      <c r="D17" s="51">
        <f ca="1">IFERROR(VLOOKUP($C$5&amp;$A17,'1R_logical_data-model-JUL2020'!$B$2:$L$318,10,FALSE),"")</f>
        <v>0</v>
      </c>
      <c r="E17" s="52">
        <f ca="1">IFERROR(VLOOKUP($C$5&amp;$A17,'1R_logical_data-model-JUL2020'!$B$2:$L$318,11,FALSE),"")</f>
        <v>0</v>
      </c>
      <c r="F17" s="52" t="str">
        <f ca="1">IFERROR(VLOOKUP($C$5&amp;$A17,'1R_logical_data-model-JUL2020'!$B$2:$L$318,9,FALSE),"")</f>
        <v>T</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middleName</v>
      </c>
      <c r="C18" s="50" t="str">
        <f ca="1">IFERROR(VLOOKUP($C$5&amp;$A18,'1R_logical_data-model-JUL2020'!$B$2:$L$318,8,FALSE),"")</f>
        <v>Middle name/ other name</v>
      </c>
      <c r="D18" s="51">
        <f ca="1">IFERROR(VLOOKUP($C$5&amp;$A18,'1R_logical_data-model-JUL2020'!$B$2:$L$318,10,FALSE),"")</f>
        <v>0</v>
      </c>
      <c r="E18" s="52">
        <f ca="1">IFERROR(VLOOKUP($C$5&amp;$A18,'1R_logical_data-model-JUL2020'!$B$2:$L$318,11,FALSE),"")</f>
        <v>0</v>
      </c>
      <c r="F18" s="52" t="str">
        <f ca="1">IFERROR(VLOOKUP($C$5&amp;$A18,'1R_logical_data-model-JUL2020'!$B$2:$L$318,9,FALSE),"")</f>
        <v>T</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salutation</v>
      </c>
      <c r="C19" s="50" t="str">
        <f ca="1">IFERROR(VLOOKUP($C$5&amp;$A19,'1R_logical_data-model-JUL2020'!$B$2:$L$318,8,FALSE),"")</f>
        <v xml:space="preserve">Salutation </v>
      </c>
      <c r="D19" s="51">
        <f ca="1">IFERROR(VLOOKUP($C$5&amp;$A19,'1R_logical_data-model-JUL2020'!$B$2:$L$318,10,FALSE),"")</f>
        <v>0</v>
      </c>
      <c r="E19" s="52">
        <f ca="1">IFERROR(VLOOKUP($C$5&amp;$A19,'1R_logical_data-model-JUL2020'!$B$2:$L$318,11,FALSE),"")</f>
        <v>0</v>
      </c>
      <c r="F19" s="52" t="str">
        <f ca="1">IFERROR(VLOOKUP($C$5&amp;$A19,'1R_logical_data-model-JUL2020'!$B$2:$L$318,9,FALSE),"")</f>
        <v>T</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7" priority="2">
      <formula>$B11=""</formula>
    </cfRule>
  </conditionalFormatting>
  <conditionalFormatting sqref="B12:G40">
    <cfRule type="expression" dxfId="6" priority="1">
      <formula>$B12=""</formula>
    </cfRule>
  </conditionalFormatting>
  <hyperlinks>
    <hyperlink ref="E5:E6" location="Display!A1" display="Back to Display" xr:uid="{572BB6A9-127F-4DAE-88B5-D049161295F0}"/>
    <hyperlink ref="E5:G6" location="'MOP vs Data Model'!A1" display="Back to &quot;MOP vs Data Model&quot; screen" xr:uid="{6E69106B-9155-45F0-8EDA-2A1519BCF624}"/>
  </hyperlinks>
  <pageMargins left="0.7" right="0.7" top="0.75" bottom="0.75" header="0.3" footer="0.3"/>
  <pageSetup orientation="portrait" horizontalDpi="1200" verticalDpi="12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D45D3-945C-49D4-A919-1252D0CDF85D}">
  <sheetPr codeName="Sheet63">
    <tabColor rgb="FF00B050"/>
  </sheetPr>
  <dimension ref="A5:G40"/>
  <sheetViews>
    <sheetView showGridLines="0" zoomScaleNormal="100" workbookViewId="0">
      <selection activeCell="G12" sqref="G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Value</v>
      </c>
      <c r="E5" s="111" t="s">
        <v>706</v>
      </c>
      <c r="F5" s="111"/>
      <c r="G5" s="111"/>
    </row>
    <row r="6" spans="1:7" x14ac:dyDescent="0.2">
      <c r="B6" s="46" t="s">
        <v>692</v>
      </c>
      <c r="C6" s="48" t="str">
        <f ca="1">VLOOKUP(C5,parameters!$B$97:$C$142,2,FALSE)</f>
        <v>Common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unit</v>
      </c>
      <c r="C11" s="50" t="str">
        <f ca="1">IFERROR(VLOOKUP($C$5&amp;$A11,'1R_logical_data-model-JUL2020'!$B$2:$L$318,8,FALSE),"")</f>
        <v>Unit of measurement/ unit of account e.g. CMT - Centimetre,  LTR - Litre (1 DM3), KGM - Kilogram, CHF - Swiss Franc</v>
      </c>
      <c r="D11" s="51">
        <f ca="1">IFERROR(VLOOKUP($C$5&amp;$A11,'1R_logical_data-model-JUL2020'!$B$2:$L$318,10,FALSE),"")</f>
        <v>0</v>
      </c>
      <c r="E11" s="52" t="str">
        <f ca="1">IFERROR(VLOOKUP($C$5&amp;$A11,'1R_logical_data-model-JUL2020'!$B$2:$L$318,11,FALSE),"")</f>
        <v/>
      </c>
      <c r="F11" s="52" t="str">
        <f ca="1">IFERROR(VLOOKUP($C$5&amp;$A11,'1R_logical_data-model-JUL2020'!$B$2:$L$318,9,FALSE),"")</f>
        <v>T</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value</v>
      </c>
      <c r="C12" s="50" t="str">
        <f ca="1">IFERROR(VLOOKUP($C$5&amp;$A12,'1R_logical_data-model-JUL2020'!$B$2:$L$318,8,FALSE),"")</f>
        <v>Value</v>
      </c>
      <c r="D12" s="51">
        <f ca="1">IFERROR(VLOOKUP($C$5&amp;$A12,'1R_logical_data-model-JUL2020'!$B$2:$L$318,10,FALSE),"")</f>
        <v>0</v>
      </c>
      <c r="E12" s="52" t="str">
        <f ca="1">IFERROR(VLOOKUP($C$5&amp;$A12,'1R_logical_data-model-JUL2020'!$B$2:$L$318,11,FALSE),"")</f>
        <v/>
      </c>
      <c r="F12" s="52" t="str">
        <f ca="1">IFERROR(VLOOKUP($C$5&amp;$A12,'1R_logical_data-model-JUL2020'!$B$2:$L$318,9,FALSE),"")</f>
        <v>T</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
      </c>
      <c r="C13" s="50" t="str">
        <f ca="1">IFERROR(VLOOKUP($C$5&amp;$A13,'1R_logical_data-model-JUL2020'!$B$2:$L$318,8,FALSE),"")</f>
        <v/>
      </c>
      <c r="D13" s="51" t="str">
        <f ca="1">IFERROR(VLOOKUP($C$5&amp;$A13,'1R_logical_data-model-JUL2020'!$B$2:$L$318,10,FALSE),"")</f>
        <v/>
      </c>
      <c r="E13" s="52" t="str">
        <f ca="1">IFERROR(VLOOKUP($C$5&amp;$A13,'1R_logical_data-model-JUL2020'!$B$2:$L$318,11,FALSE),"")</f>
        <v/>
      </c>
      <c r="F13" s="52" t="str">
        <f ca="1">IFERROR(VLOOKUP($C$5&amp;$A13,'1R_logical_data-model-JUL2020'!$B$2:$L$318,9,FALSE),"")</f>
        <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
      </c>
      <c r="C14" s="50" t="str">
        <f ca="1">IFERROR(VLOOKUP($C$5&amp;$A14,'1R_logical_data-model-JUL2020'!$B$2:$L$318,8,FALSE),"")</f>
        <v/>
      </c>
      <c r="D14" s="51" t="str">
        <f ca="1">IFERROR(VLOOKUP($C$5&amp;$A14,'1R_logical_data-model-JUL2020'!$B$2:$L$318,10,FALSE),"")</f>
        <v/>
      </c>
      <c r="E14" s="52" t="str">
        <f ca="1">IFERROR(VLOOKUP($C$5&amp;$A14,'1R_logical_data-model-JUL2020'!$B$2:$L$318,11,FALSE),"")</f>
        <v/>
      </c>
      <c r="F14" s="52" t="str">
        <f ca="1">IFERROR(VLOOKUP($C$5&amp;$A14,'1R_logical_data-model-JUL2020'!$B$2:$L$318,9,FALSE),"")</f>
        <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
      </c>
      <c r="C15" s="50" t="str">
        <f ca="1">IFERROR(VLOOKUP($C$5&amp;$A15,'1R_logical_data-model-JUL2020'!$B$2:$L$318,8,FALSE),"")</f>
        <v/>
      </c>
      <c r="D15" s="51" t="str">
        <f ca="1">IFERROR(VLOOKUP($C$5&amp;$A15,'1R_logical_data-model-JUL2020'!$B$2:$L$318,10,FALSE),"")</f>
        <v/>
      </c>
      <c r="E15" s="52" t="str">
        <f ca="1">IFERROR(VLOOKUP($C$5&amp;$A15,'1R_logical_data-model-JUL2020'!$B$2:$L$318,11,FALSE),"")</f>
        <v/>
      </c>
      <c r="F15" s="52" t="str">
        <f ca="1">IFERROR(VLOOKUP($C$5&amp;$A15,'1R_logical_data-model-JUL2020'!$B$2:$L$318,9,FALSE),"")</f>
        <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5" priority="2">
      <formula>$B11=""</formula>
    </cfRule>
  </conditionalFormatting>
  <conditionalFormatting sqref="B12:G40">
    <cfRule type="expression" dxfId="4" priority="1">
      <formula>$B12=""</formula>
    </cfRule>
  </conditionalFormatting>
  <hyperlinks>
    <hyperlink ref="E5:E6" location="Display!A1" display="Back to Display" xr:uid="{D86D8936-5579-4247-A846-3865ACD47E0B}"/>
    <hyperlink ref="E5:G6" location="'MOP vs Data Model'!A1" display="Back to &quot;MOP vs Data Model&quot; screen" xr:uid="{1F36F9E4-C829-4E09-9211-E3B8BA2B5D42}"/>
  </hyperlinks>
  <pageMargins left="0.7" right="0.7" top="0.75" bottom="0.75" header="0.3" footer="0.3"/>
  <pageSetup orientation="portrait" horizontalDpi="1200" verticalDpi="12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8CC0E-28FF-4C4B-B1D7-1F8767E50071}">
  <sheetPr codeName="Sheet64">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VolumetricWeight</v>
      </c>
      <c r="E5" s="111" t="s">
        <v>706</v>
      </c>
      <c r="F5" s="111"/>
      <c r="G5" s="111"/>
    </row>
    <row r="6" spans="1:7" x14ac:dyDescent="0.2">
      <c r="B6" s="46" t="s">
        <v>692</v>
      </c>
      <c r="C6" s="48" t="str">
        <f ca="1">VLOOKUP(C5,parameters!$B$97:$C$142,2,FALSE)</f>
        <v>Common Object</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chargeableWeight</v>
      </c>
      <c r="C11" s="50" t="str">
        <f ca="1">IFERROR(VLOOKUP($C$5&amp;$A11,'1R_logical_data-model-JUL2020'!$B$2:$L$318,8,FALSE),"")</f>
        <v>Chargeable weight</v>
      </c>
      <c r="D11" s="51">
        <f ca="1">IFERROR(VLOOKUP($C$5&amp;$A11,'1R_logical_data-model-JUL2020'!$B$2:$L$318,10,FALSE),"")</f>
        <v>0</v>
      </c>
      <c r="E11" s="52" t="str">
        <f ca="1">IFERROR(VLOOKUP($C$5&amp;$A11,'1R_logical_data-model-JUL2020'!$B$2:$L$318,11,FALSE),"")</f>
        <v/>
      </c>
      <c r="F11" s="52" t="str">
        <f ca="1">IFERROR(VLOOKUP($C$5&amp;$A11,'1R_logical_data-model-JUL2020'!$B$2:$L$318,9,FALSE),"")</f>
        <v>O</v>
      </c>
      <c r="G11" s="53" t="str">
        <f ca="1">IFERROR(HYPERLINK("#"&amp;VLOOKUP($C$5&amp;$A11,'1R_logical_data-model-JUL2020'!$B$2:$L$318,7,FALSE)&amp;"!A1",VLOOKUP($C$5&amp;$A11,'1R_logical_data-model-JUL2020'!$B$2:$L$318,7,FALSE)),"")</f>
        <v>Value</v>
      </c>
    </row>
    <row r="12" spans="1:7" s="42" customFormat="1" ht="54.95" customHeight="1" x14ac:dyDescent="0.2">
      <c r="A12" s="56">
        <v>2</v>
      </c>
      <c r="B12" s="54" t="str">
        <f ca="1">IFERROR(VLOOKUP($C$5&amp;$A12,'1R_logical_data-model-JUL2020'!$B$2:$L$318,6,FALSE),"")</f>
        <v>conversionFactor</v>
      </c>
      <c r="C12" s="50" t="str">
        <f ca="1">IFERROR(VLOOKUP($C$5&amp;$A12,'1R_logical_data-model-JUL2020'!$B$2:$L$318,8,FALSE),"")</f>
        <v>Volume to weight conversion factor</v>
      </c>
      <c r="D12" s="51">
        <f ca="1">IFERROR(VLOOKUP($C$5&amp;$A12,'1R_logical_data-model-JUL2020'!$B$2:$L$318,10,FALSE),"")</f>
        <v>0</v>
      </c>
      <c r="E12" s="52" t="str">
        <f ca="1">IFERROR(VLOOKUP($C$5&amp;$A12,'1R_logical_data-model-JUL2020'!$B$2:$L$318,11,FALSE),"")</f>
        <v/>
      </c>
      <c r="F12" s="52" t="str">
        <f ca="1">IFERROR(VLOOKUP($C$5&amp;$A12,'1R_logical_data-model-JUL2020'!$B$2:$L$318,9,FALSE),"")</f>
        <v>O</v>
      </c>
      <c r="G12" s="53" t="str">
        <f ca="1">IFERROR(HYPERLINK("#"&amp;VLOOKUP($C$5&amp;$A12,'1R_logical_data-model-JUL2020'!$B$2:$L$318,7,FALSE)&amp;"!A1",VLOOKUP($C$5&amp;$A12,'1R_logical_data-model-JUL2020'!$B$2:$L$318,7,FALSE)),"")</f>
        <v>Value</v>
      </c>
    </row>
    <row r="13" spans="1:7" s="42" customFormat="1" ht="54.95" customHeight="1" x14ac:dyDescent="0.2">
      <c r="A13" s="56">
        <v>3</v>
      </c>
      <c r="B13" s="54" t="str">
        <f ca="1">IFERROR(VLOOKUP($C$5&amp;$A13,'1R_logical_data-model-JUL2020'!$B$2:$L$318,6,FALSE),"")</f>
        <v/>
      </c>
      <c r="C13" s="50" t="str">
        <f ca="1">IFERROR(VLOOKUP($C$5&amp;$A13,'1R_logical_data-model-JUL2020'!$B$2:$L$318,8,FALSE),"")</f>
        <v/>
      </c>
      <c r="D13" s="51" t="str">
        <f ca="1">IFERROR(VLOOKUP($C$5&amp;$A13,'1R_logical_data-model-JUL2020'!$B$2:$L$318,10,FALSE),"")</f>
        <v/>
      </c>
      <c r="E13" s="52" t="str">
        <f ca="1">IFERROR(VLOOKUP($C$5&amp;$A13,'1R_logical_data-model-JUL2020'!$B$2:$L$318,11,FALSE),"")</f>
        <v/>
      </c>
      <c r="F13" s="52" t="str">
        <f ca="1">IFERROR(VLOOKUP($C$5&amp;$A13,'1R_logical_data-model-JUL2020'!$B$2:$L$318,9,FALSE),"")</f>
        <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
      </c>
      <c r="C14" s="50" t="str">
        <f ca="1">IFERROR(VLOOKUP($C$5&amp;$A14,'1R_logical_data-model-JUL2020'!$B$2:$L$318,8,FALSE),"")</f>
        <v/>
      </c>
      <c r="D14" s="51" t="str">
        <f ca="1">IFERROR(VLOOKUP($C$5&amp;$A14,'1R_logical_data-model-JUL2020'!$B$2:$L$318,10,FALSE),"")</f>
        <v/>
      </c>
      <c r="E14" s="52" t="str">
        <f ca="1">IFERROR(VLOOKUP($C$5&amp;$A14,'1R_logical_data-model-JUL2020'!$B$2:$L$318,11,FALSE),"")</f>
        <v/>
      </c>
      <c r="F14" s="52" t="str">
        <f ca="1">IFERROR(VLOOKUP($C$5&amp;$A14,'1R_logical_data-model-JUL2020'!$B$2:$L$318,9,FALSE),"")</f>
        <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
      </c>
      <c r="C15" s="50" t="str">
        <f ca="1">IFERROR(VLOOKUP($C$5&amp;$A15,'1R_logical_data-model-JUL2020'!$B$2:$L$318,8,FALSE),"")</f>
        <v/>
      </c>
      <c r="D15" s="51" t="str">
        <f ca="1">IFERROR(VLOOKUP($C$5&amp;$A15,'1R_logical_data-model-JUL2020'!$B$2:$L$318,10,FALSE),"")</f>
        <v/>
      </c>
      <c r="E15" s="52" t="str">
        <f ca="1">IFERROR(VLOOKUP($C$5&amp;$A15,'1R_logical_data-model-JUL2020'!$B$2:$L$318,11,FALSE),"")</f>
        <v/>
      </c>
      <c r="F15" s="52" t="str">
        <f ca="1">IFERROR(VLOOKUP($C$5&amp;$A15,'1R_logical_data-model-JUL2020'!$B$2:$L$318,9,FALSE),"")</f>
        <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3" priority="2">
      <formula>$B11=""</formula>
    </cfRule>
  </conditionalFormatting>
  <conditionalFormatting sqref="B12:G40">
    <cfRule type="expression" dxfId="2" priority="1">
      <formula>$B12=""</formula>
    </cfRule>
  </conditionalFormatting>
  <hyperlinks>
    <hyperlink ref="E5:E6" location="Display!A1" display="Back to Display" xr:uid="{9A2FA53D-E3B7-43BB-948B-9556E108D63F}"/>
    <hyperlink ref="E5:G6" location="'MOP vs Data Model'!A1" display="Back to &quot;MOP vs Data Model&quot; screen" xr:uid="{67B464E5-8BA8-41F7-AA81-27E85ED50BE2}"/>
  </hyperlinks>
  <pageMargins left="0.7" right="0.7" top="0.75" bottom="0.75" header="0.3" footer="0.3"/>
  <pageSetup orientation="portrait" horizontalDpi="1200" verticalDpi="12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05D5-D84E-4179-ADC1-BAFFA35ED14C}">
  <sheetPr codeName="Sheet16">
    <tabColor rgb="FF00B050"/>
  </sheetPr>
  <dimension ref="A5:G40"/>
  <sheetViews>
    <sheetView showGridLines="0" zoomScaleNormal="100" workbookViewId="0">
      <selection activeCell="C12" sqref="C12"/>
    </sheetView>
  </sheetViews>
  <sheetFormatPr defaultColWidth="9.140625" defaultRowHeight="12.75" x14ac:dyDescent="0.2"/>
  <cols>
    <col min="1" max="1" width="0.85546875" style="44" customWidth="1"/>
    <col min="2" max="2" width="29.85546875" style="43" bestFit="1" customWidth="1"/>
    <col min="3" max="3" width="78.28515625" style="42" customWidth="1"/>
    <col min="4" max="4" width="10.42578125" style="45" bestFit="1" customWidth="1"/>
    <col min="5" max="5" width="10" style="45" bestFit="1" customWidth="1"/>
    <col min="6" max="6" width="9.5703125" style="45" bestFit="1" customWidth="1"/>
    <col min="7" max="7" width="27.28515625" style="42" customWidth="1"/>
    <col min="8" max="16384" width="9.140625" style="43"/>
  </cols>
  <sheetData>
    <row r="5" spans="1:7" ht="12.95" customHeight="1" x14ac:dyDescent="0.2">
      <c r="B5" s="46" t="s">
        <v>691</v>
      </c>
      <c r="C5" s="47" t="str">
        <f ca="1">MID(CELL("filename",A4),FIND("]",CELL("filename",A4))+1,255)</f>
        <v>template-do-not-delete</v>
      </c>
      <c r="E5" s="111" t="s">
        <v>706</v>
      </c>
      <c r="F5" s="111"/>
      <c r="G5" s="111"/>
    </row>
    <row r="6" spans="1:7" x14ac:dyDescent="0.2">
      <c r="B6" s="46" t="s">
        <v>692</v>
      </c>
      <c r="C6" s="48" t="e">
        <f ca="1">VLOOKUP(C5,parameters!$B$97:$C$142,2,FALSE)</f>
        <v>#N/A</v>
      </c>
      <c r="E6" s="111"/>
      <c r="F6" s="111"/>
      <c r="G6" s="111"/>
    </row>
    <row r="8" spans="1:7" x14ac:dyDescent="0.2">
      <c r="B8" s="49" t="s">
        <v>693</v>
      </c>
    </row>
    <row r="10" spans="1:7" s="41" customFormat="1" ht="25.5" x14ac:dyDescent="0.2">
      <c r="A10" s="39"/>
      <c r="B10" s="40" t="s">
        <v>319</v>
      </c>
      <c r="C10" s="40" t="s">
        <v>2</v>
      </c>
      <c r="D10" s="40" t="s">
        <v>0</v>
      </c>
      <c r="E10" s="40" t="s">
        <v>1</v>
      </c>
      <c r="F10" s="40" t="s">
        <v>694</v>
      </c>
      <c r="G10" s="40" t="s">
        <v>695</v>
      </c>
    </row>
    <row r="11" spans="1:7" s="42" customFormat="1" ht="54.95" customHeight="1" x14ac:dyDescent="0.2">
      <c r="A11" s="56">
        <v>1</v>
      </c>
      <c r="B11" s="54" t="str">
        <f ca="1">IFERROR(VLOOKUP($C$5&amp;$A11,'1R_logical_data-model-JUL2020'!$B$2:$L$318,6,FALSE),"")</f>
        <v/>
      </c>
      <c r="C11" s="50" t="str">
        <f ca="1">IFERROR(VLOOKUP($C$5&amp;$A11,'1R_logical_data-model-JUL2020'!$B$2:$L$318,8,FALSE),"")</f>
        <v/>
      </c>
      <c r="D11" s="51" t="str">
        <f ca="1">IFERROR(VLOOKUP($C$5&amp;$A11,'1R_logical_data-model-JUL2020'!$B$2:$L$318,10,FALSE),"")</f>
        <v/>
      </c>
      <c r="E11" s="52" t="str">
        <f ca="1">IFERROR(VLOOKUP($C$5&amp;$A11,'1R_logical_data-model-JUL2020'!$B$2:$L$318,11,FALSE),"")</f>
        <v/>
      </c>
      <c r="F11" s="52" t="str">
        <f ca="1">IFERROR(VLOOKUP($C$5&amp;$A11,'1R_logical_data-model-JUL2020'!$B$2:$L$318,9,FALSE),"")</f>
        <v/>
      </c>
      <c r="G11" s="53" t="str">
        <f ca="1">IFERROR(HYPERLINK("#"&amp;VLOOKUP($C$5&amp;$A11,'1R_logical_data-model-JUL2020'!$B$2:$L$318,7,FALSE)&amp;"!A1",VLOOKUP($C$5&amp;$A11,'1R_logical_data-model-JUL2020'!$B$2:$L$318,7,FALSE)),"")</f>
        <v/>
      </c>
    </row>
    <row r="12" spans="1:7" s="42" customFormat="1" ht="54.95" customHeight="1" x14ac:dyDescent="0.2">
      <c r="A12" s="56">
        <v>2</v>
      </c>
      <c r="B12" s="54" t="str">
        <f ca="1">IFERROR(VLOOKUP($C$5&amp;$A12,'1R_logical_data-model-JUL2020'!$B$2:$L$318,6,FALSE),"")</f>
        <v/>
      </c>
      <c r="C12" s="50" t="str">
        <f ca="1">IFERROR(VLOOKUP($C$5&amp;$A12,'1R_logical_data-model-JUL2020'!$B$2:$L$318,8,FALSE),"")</f>
        <v/>
      </c>
      <c r="D12" s="51" t="str">
        <f ca="1">IFERROR(VLOOKUP($C$5&amp;$A12,'1R_logical_data-model-JUL2020'!$B$2:$L$318,10,FALSE),"")</f>
        <v/>
      </c>
      <c r="E12" s="52" t="str">
        <f ca="1">IFERROR(VLOOKUP($C$5&amp;$A12,'1R_logical_data-model-JUL2020'!$B$2:$L$318,11,FALSE),"")</f>
        <v/>
      </c>
      <c r="F12" s="52" t="str">
        <f ca="1">IFERROR(VLOOKUP($C$5&amp;$A12,'1R_logical_data-model-JUL2020'!$B$2:$L$318,9,FALSE),"")</f>
        <v/>
      </c>
      <c r="G12" s="53" t="str">
        <f ca="1">IFERROR(HYPERLINK("#"&amp;VLOOKUP($C$5&amp;$A12,'1R_logical_data-model-JUL2020'!$B$2:$L$318,7,FALSE)&amp;"!A1",VLOOKUP($C$5&amp;$A12,'1R_logical_data-model-JUL2020'!$B$2:$L$318,7,FALSE)),"")</f>
        <v/>
      </c>
    </row>
    <row r="13" spans="1:7" s="42" customFormat="1" ht="54.95" customHeight="1" x14ac:dyDescent="0.2">
      <c r="A13" s="56">
        <v>3</v>
      </c>
      <c r="B13" s="54" t="str">
        <f ca="1">IFERROR(VLOOKUP($C$5&amp;$A13,'1R_logical_data-model-JUL2020'!$B$2:$L$318,6,FALSE),"")</f>
        <v/>
      </c>
      <c r="C13" s="50" t="str">
        <f ca="1">IFERROR(VLOOKUP($C$5&amp;$A13,'1R_logical_data-model-JUL2020'!$B$2:$L$318,8,FALSE),"")</f>
        <v/>
      </c>
      <c r="D13" s="51" t="str">
        <f ca="1">IFERROR(VLOOKUP($C$5&amp;$A13,'1R_logical_data-model-JUL2020'!$B$2:$L$318,10,FALSE),"")</f>
        <v/>
      </c>
      <c r="E13" s="52" t="str">
        <f ca="1">IFERROR(VLOOKUP($C$5&amp;$A13,'1R_logical_data-model-JUL2020'!$B$2:$L$318,11,FALSE),"")</f>
        <v/>
      </c>
      <c r="F13" s="52" t="str">
        <f ca="1">IFERROR(VLOOKUP($C$5&amp;$A13,'1R_logical_data-model-JUL2020'!$B$2:$L$318,9,FALSE),"")</f>
        <v/>
      </c>
      <c r="G13" s="53" t="str">
        <f ca="1">IFERROR(HYPERLINK("#"&amp;VLOOKUP($C$5&amp;$A13,'1R_logical_data-model-JUL2020'!$B$2:$L$318,7,FALSE)&amp;"!A1",VLOOKUP($C$5&amp;$A13,'1R_logical_data-model-JUL2020'!$B$2:$L$318,7,FALSE)),"")</f>
        <v/>
      </c>
    </row>
    <row r="14" spans="1:7" s="42" customFormat="1" ht="54.95" customHeight="1" x14ac:dyDescent="0.2">
      <c r="A14" s="56">
        <v>4</v>
      </c>
      <c r="B14" s="54" t="str">
        <f ca="1">IFERROR(VLOOKUP($C$5&amp;$A14,'1R_logical_data-model-JUL2020'!$B$2:$L$318,6,FALSE),"")</f>
        <v/>
      </c>
      <c r="C14" s="50" t="str">
        <f ca="1">IFERROR(VLOOKUP($C$5&amp;$A14,'1R_logical_data-model-JUL2020'!$B$2:$L$318,8,FALSE),"")</f>
        <v/>
      </c>
      <c r="D14" s="51" t="str">
        <f ca="1">IFERROR(VLOOKUP($C$5&amp;$A14,'1R_logical_data-model-JUL2020'!$B$2:$L$318,10,FALSE),"")</f>
        <v/>
      </c>
      <c r="E14" s="52" t="str">
        <f ca="1">IFERROR(VLOOKUP($C$5&amp;$A14,'1R_logical_data-model-JUL2020'!$B$2:$L$318,11,FALSE),"")</f>
        <v/>
      </c>
      <c r="F14" s="52" t="str">
        <f ca="1">IFERROR(VLOOKUP($C$5&amp;$A14,'1R_logical_data-model-JUL2020'!$B$2:$L$318,9,FALSE),"")</f>
        <v/>
      </c>
      <c r="G14" s="53" t="str">
        <f ca="1">IFERROR(HYPERLINK("#"&amp;VLOOKUP($C$5&amp;$A14,'1R_logical_data-model-JUL2020'!$B$2:$L$318,7,FALSE)&amp;"!A1",VLOOKUP($C$5&amp;$A14,'1R_logical_data-model-JUL2020'!$B$2:$L$318,7,FALSE)),"")</f>
        <v/>
      </c>
    </row>
    <row r="15" spans="1:7" s="42" customFormat="1" ht="54.95" customHeight="1" x14ac:dyDescent="0.2">
      <c r="A15" s="56">
        <v>5</v>
      </c>
      <c r="B15" s="54" t="str">
        <f ca="1">IFERROR(VLOOKUP($C$5&amp;$A15,'1R_logical_data-model-JUL2020'!$B$2:$L$318,6,FALSE),"")</f>
        <v/>
      </c>
      <c r="C15" s="50" t="str">
        <f ca="1">IFERROR(VLOOKUP($C$5&amp;$A15,'1R_logical_data-model-JUL2020'!$B$2:$L$318,8,FALSE),"")</f>
        <v/>
      </c>
      <c r="D15" s="51" t="str">
        <f ca="1">IFERROR(VLOOKUP($C$5&amp;$A15,'1R_logical_data-model-JUL2020'!$B$2:$L$318,10,FALSE),"")</f>
        <v/>
      </c>
      <c r="E15" s="52" t="str">
        <f ca="1">IFERROR(VLOOKUP($C$5&amp;$A15,'1R_logical_data-model-JUL2020'!$B$2:$L$318,11,FALSE),"")</f>
        <v/>
      </c>
      <c r="F15" s="52" t="str">
        <f ca="1">IFERROR(VLOOKUP($C$5&amp;$A15,'1R_logical_data-model-JUL2020'!$B$2:$L$318,9,FALSE),"")</f>
        <v/>
      </c>
      <c r="G15" s="53" t="str">
        <f ca="1">IFERROR(HYPERLINK("#"&amp;VLOOKUP($C$5&amp;$A15,'1R_logical_data-model-JUL2020'!$B$2:$L$318,7,FALSE)&amp;"!A1",VLOOKUP($C$5&amp;$A15,'1R_logical_data-model-JUL2020'!$B$2:$L$318,7,FALSE)),"")</f>
        <v/>
      </c>
    </row>
    <row r="16" spans="1:7" s="42" customFormat="1" ht="54.95" customHeight="1" x14ac:dyDescent="0.2">
      <c r="A16" s="56">
        <v>6</v>
      </c>
      <c r="B16" s="54" t="str">
        <f ca="1">IFERROR(VLOOKUP($C$5&amp;$A16,'1R_logical_data-model-JUL2020'!$B$2:$L$318,6,FALSE),"")</f>
        <v/>
      </c>
      <c r="C16" s="50" t="str">
        <f ca="1">IFERROR(VLOOKUP($C$5&amp;$A16,'1R_logical_data-model-JUL2020'!$B$2:$L$318,8,FALSE),"")</f>
        <v/>
      </c>
      <c r="D16" s="51" t="str">
        <f ca="1">IFERROR(VLOOKUP($C$5&amp;$A16,'1R_logical_data-model-JUL2020'!$B$2:$L$318,10,FALSE),"")</f>
        <v/>
      </c>
      <c r="E16" s="52" t="str">
        <f ca="1">IFERROR(VLOOKUP($C$5&amp;$A16,'1R_logical_data-model-JUL2020'!$B$2:$L$318,11,FALSE),"")</f>
        <v/>
      </c>
      <c r="F16" s="52" t="str">
        <f ca="1">IFERROR(VLOOKUP($C$5&amp;$A16,'1R_logical_data-model-JUL2020'!$B$2:$L$318,9,FALSE),"")</f>
        <v/>
      </c>
      <c r="G16" s="53" t="str">
        <f ca="1">IFERROR(HYPERLINK("#"&amp;VLOOKUP($C$5&amp;$A16,'1R_logical_data-model-JUL2020'!$B$2:$L$318,7,FALSE)&amp;"!A1",VLOOKUP($C$5&amp;$A16,'1R_logical_data-model-JUL2020'!$B$2:$L$318,7,FALSE)),"")</f>
        <v/>
      </c>
    </row>
    <row r="17" spans="1:7" s="42" customFormat="1" ht="54.95" customHeight="1" x14ac:dyDescent="0.2">
      <c r="A17" s="56">
        <v>7</v>
      </c>
      <c r="B17" s="54" t="str">
        <f ca="1">IFERROR(VLOOKUP($C$5&amp;$A17,'1R_logical_data-model-JUL2020'!$B$2:$L$318,6,FALSE),"")</f>
        <v/>
      </c>
      <c r="C17" s="50" t="str">
        <f ca="1">IFERROR(VLOOKUP($C$5&amp;$A17,'1R_logical_data-model-JUL2020'!$B$2:$L$318,8,FALSE),"")</f>
        <v/>
      </c>
      <c r="D17" s="51" t="str">
        <f ca="1">IFERROR(VLOOKUP($C$5&amp;$A17,'1R_logical_data-model-JUL2020'!$B$2:$L$318,10,FALSE),"")</f>
        <v/>
      </c>
      <c r="E17" s="52" t="str">
        <f ca="1">IFERROR(VLOOKUP($C$5&amp;$A17,'1R_logical_data-model-JUL2020'!$B$2:$L$318,11,FALSE),"")</f>
        <v/>
      </c>
      <c r="F17" s="52" t="str">
        <f ca="1">IFERROR(VLOOKUP($C$5&amp;$A17,'1R_logical_data-model-JUL2020'!$B$2:$L$318,9,FALSE),"")</f>
        <v/>
      </c>
      <c r="G17" s="53" t="str">
        <f ca="1">IFERROR(HYPERLINK("#"&amp;VLOOKUP($C$5&amp;$A17,'1R_logical_data-model-JUL2020'!$B$2:$L$318,7,FALSE)&amp;"!A1",VLOOKUP($C$5&amp;$A17,'1R_logical_data-model-JUL2020'!$B$2:$L$318,7,FALSE)),"")</f>
        <v/>
      </c>
    </row>
    <row r="18" spans="1:7" s="42" customFormat="1" ht="54.95" customHeight="1" x14ac:dyDescent="0.2">
      <c r="A18" s="56">
        <v>8</v>
      </c>
      <c r="B18" s="54" t="str">
        <f ca="1">IFERROR(VLOOKUP($C$5&amp;$A18,'1R_logical_data-model-JUL2020'!$B$2:$L$318,6,FALSE),"")</f>
        <v/>
      </c>
      <c r="C18" s="50" t="str">
        <f ca="1">IFERROR(VLOOKUP($C$5&amp;$A18,'1R_logical_data-model-JUL2020'!$B$2:$L$318,8,FALSE),"")</f>
        <v/>
      </c>
      <c r="D18" s="51" t="str">
        <f ca="1">IFERROR(VLOOKUP($C$5&amp;$A18,'1R_logical_data-model-JUL2020'!$B$2:$L$318,10,FALSE),"")</f>
        <v/>
      </c>
      <c r="E18" s="52" t="str">
        <f ca="1">IFERROR(VLOOKUP($C$5&amp;$A18,'1R_logical_data-model-JUL2020'!$B$2:$L$318,11,FALSE),"")</f>
        <v/>
      </c>
      <c r="F18" s="52" t="str">
        <f ca="1">IFERROR(VLOOKUP($C$5&amp;$A18,'1R_logical_data-model-JUL2020'!$B$2:$L$318,9,FALSE),"")</f>
        <v/>
      </c>
      <c r="G18" s="53" t="str">
        <f ca="1">IFERROR(HYPERLINK("#"&amp;VLOOKUP($C$5&amp;$A18,'1R_logical_data-model-JUL2020'!$B$2:$L$318,7,FALSE)&amp;"!A1",VLOOKUP($C$5&amp;$A18,'1R_logical_data-model-JUL2020'!$B$2:$L$318,7,FALSE)),"")</f>
        <v/>
      </c>
    </row>
    <row r="19" spans="1:7" s="42" customFormat="1" ht="54.95" customHeight="1" x14ac:dyDescent="0.2">
      <c r="A19" s="56">
        <v>9</v>
      </c>
      <c r="B19" s="54" t="str">
        <f ca="1">IFERROR(VLOOKUP($C$5&amp;$A19,'1R_logical_data-model-JUL2020'!$B$2:$L$318,6,FALSE),"")</f>
        <v/>
      </c>
      <c r="C19" s="50" t="str">
        <f ca="1">IFERROR(VLOOKUP($C$5&amp;$A19,'1R_logical_data-model-JUL2020'!$B$2:$L$318,8,FALSE),"")</f>
        <v/>
      </c>
      <c r="D19" s="51" t="str">
        <f ca="1">IFERROR(VLOOKUP($C$5&amp;$A19,'1R_logical_data-model-JUL2020'!$B$2:$L$318,10,FALSE),"")</f>
        <v/>
      </c>
      <c r="E19" s="52" t="str">
        <f ca="1">IFERROR(VLOOKUP($C$5&amp;$A19,'1R_logical_data-model-JUL2020'!$B$2:$L$318,11,FALSE),"")</f>
        <v/>
      </c>
      <c r="F19" s="52" t="str">
        <f ca="1">IFERROR(VLOOKUP($C$5&amp;$A19,'1R_logical_data-model-JUL2020'!$B$2:$L$318,9,FALSE),"")</f>
        <v/>
      </c>
      <c r="G19" s="53" t="str">
        <f ca="1">IFERROR(HYPERLINK("#"&amp;VLOOKUP($C$5&amp;$A19,'1R_logical_data-model-JUL2020'!$B$2:$L$318,7,FALSE)&amp;"!A1",VLOOKUP($C$5&amp;$A19,'1R_logical_data-model-JUL2020'!$B$2:$L$318,7,FALSE)),"")</f>
        <v/>
      </c>
    </row>
    <row r="20" spans="1:7" s="42" customFormat="1" ht="54.95" customHeight="1" x14ac:dyDescent="0.2">
      <c r="A20" s="56">
        <v>10</v>
      </c>
      <c r="B20" s="54" t="str">
        <f ca="1">IFERROR(VLOOKUP($C$5&amp;$A20,'1R_logical_data-model-JUL2020'!$B$2:$L$318,6,FALSE),"")</f>
        <v/>
      </c>
      <c r="C20" s="50" t="str">
        <f ca="1">IFERROR(VLOOKUP($C$5&amp;$A20,'1R_logical_data-model-JUL2020'!$B$2:$L$318,8,FALSE),"")</f>
        <v/>
      </c>
      <c r="D20" s="51" t="str">
        <f ca="1">IFERROR(VLOOKUP($C$5&amp;$A20,'1R_logical_data-model-JUL2020'!$B$2:$L$318,10,FALSE),"")</f>
        <v/>
      </c>
      <c r="E20" s="52" t="str">
        <f ca="1">IFERROR(VLOOKUP($C$5&amp;$A20,'1R_logical_data-model-JUL2020'!$B$2:$L$318,11,FALSE),"")</f>
        <v/>
      </c>
      <c r="F20" s="52" t="str">
        <f ca="1">IFERROR(VLOOKUP($C$5&amp;$A20,'1R_logical_data-model-JUL2020'!$B$2:$L$318,9,FALSE),"")</f>
        <v/>
      </c>
      <c r="G20" s="53" t="str">
        <f ca="1">IFERROR(HYPERLINK("#"&amp;VLOOKUP($C$5&amp;$A20,'1R_logical_data-model-JUL2020'!$B$2:$L$318,7,FALSE)&amp;"!A1",VLOOKUP($C$5&amp;$A20,'1R_logical_data-model-JUL2020'!$B$2:$L$318,7,FALSE)),"")</f>
        <v/>
      </c>
    </row>
    <row r="21" spans="1:7" s="42" customFormat="1" ht="54.95" customHeight="1" x14ac:dyDescent="0.2">
      <c r="A21" s="56">
        <v>11</v>
      </c>
      <c r="B21" s="54" t="str">
        <f ca="1">IFERROR(VLOOKUP($C$5&amp;$A21,'1R_logical_data-model-JUL2020'!$B$2:$L$318,6,FALSE),"")</f>
        <v/>
      </c>
      <c r="C21" s="50" t="str">
        <f ca="1">IFERROR(VLOOKUP($C$5&amp;$A21,'1R_logical_data-model-JUL2020'!$B$2:$L$318,8,FALSE),"")</f>
        <v/>
      </c>
      <c r="D21" s="51" t="str">
        <f ca="1">IFERROR(VLOOKUP($C$5&amp;$A21,'1R_logical_data-model-JUL2020'!$B$2:$L$318,10,FALSE),"")</f>
        <v/>
      </c>
      <c r="E21" s="52" t="str">
        <f ca="1">IFERROR(VLOOKUP($C$5&amp;$A21,'1R_logical_data-model-JUL2020'!$B$2:$L$318,11,FALSE),"")</f>
        <v/>
      </c>
      <c r="F21" s="52" t="str">
        <f ca="1">IFERROR(VLOOKUP($C$5&amp;$A21,'1R_logical_data-model-JUL2020'!$B$2:$L$318,9,FALSE),"")</f>
        <v/>
      </c>
      <c r="G21" s="53" t="str">
        <f ca="1">IFERROR(HYPERLINK("#"&amp;VLOOKUP($C$5&amp;$A21,'1R_logical_data-model-JUL2020'!$B$2:$L$318,7,FALSE)&amp;"!A1",VLOOKUP($C$5&amp;$A21,'1R_logical_data-model-JUL2020'!$B$2:$L$318,7,FALSE)),"")</f>
        <v/>
      </c>
    </row>
    <row r="22" spans="1:7" s="42" customFormat="1" ht="54.95" customHeight="1" x14ac:dyDescent="0.2">
      <c r="A22" s="56">
        <v>12</v>
      </c>
      <c r="B22" s="54" t="str">
        <f ca="1">IFERROR(VLOOKUP($C$5&amp;$A22,'1R_logical_data-model-JUL2020'!$B$2:$L$318,6,FALSE),"")</f>
        <v/>
      </c>
      <c r="C22" s="50" t="str">
        <f ca="1">IFERROR(VLOOKUP($C$5&amp;$A22,'1R_logical_data-model-JUL2020'!$B$2:$L$318,8,FALSE),"")</f>
        <v/>
      </c>
      <c r="D22" s="51" t="str">
        <f ca="1">IFERROR(VLOOKUP($C$5&amp;$A22,'1R_logical_data-model-JUL2020'!$B$2:$L$318,10,FALSE),"")</f>
        <v/>
      </c>
      <c r="E22" s="52" t="str">
        <f ca="1">IFERROR(VLOOKUP($C$5&amp;$A22,'1R_logical_data-model-JUL2020'!$B$2:$L$318,11,FALSE),"")</f>
        <v/>
      </c>
      <c r="F22" s="52" t="str">
        <f ca="1">IFERROR(VLOOKUP($C$5&amp;$A22,'1R_logical_data-model-JUL2020'!$B$2:$L$318,9,FALSE),"")</f>
        <v/>
      </c>
      <c r="G22" s="53" t="str">
        <f ca="1">IFERROR(HYPERLINK("#"&amp;VLOOKUP($C$5&amp;$A22,'1R_logical_data-model-JUL2020'!$B$2:$L$318,7,FALSE)&amp;"!A1",VLOOKUP($C$5&amp;$A22,'1R_logical_data-model-JUL2020'!$B$2:$L$318,7,FALSE)),"")</f>
        <v/>
      </c>
    </row>
    <row r="23" spans="1:7" s="42" customFormat="1" ht="54.95" customHeight="1" x14ac:dyDescent="0.2">
      <c r="A23" s="56">
        <v>13</v>
      </c>
      <c r="B23" s="54" t="str">
        <f ca="1">IFERROR(VLOOKUP($C$5&amp;$A23,'1R_logical_data-model-JUL2020'!$B$2:$L$318,6,FALSE),"")</f>
        <v/>
      </c>
      <c r="C23" s="50" t="str">
        <f ca="1">IFERROR(VLOOKUP($C$5&amp;$A23,'1R_logical_data-model-JUL2020'!$B$2:$L$318,8,FALSE),"")</f>
        <v/>
      </c>
      <c r="D23" s="51" t="str">
        <f ca="1">IFERROR(VLOOKUP($C$5&amp;$A23,'1R_logical_data-model-JUL2020'!$B$2:$L$318,10,FALSE),"")</f>
        <v/>
      </c>
      <c r="E23" s="52" t="str">
        <f ca="1">IFERROR(VLOOKUP($C$5&amp;$A23,'1R_logical_data-model-JUL2020'!$B$2:$L$318,11,FALSE),"")</f>
        <v/>
      </c>
      <c r="F23" s="52" t="str">
        <f ca="1">IFERROR(VLOOKUP($C$5&amp;$A23,'1R_logical_data-model-JUL2020'!$B$2:$L$318,9,FALSE),"")</f>
        <v/>
      </c>
      <c r="G23" s="53" t="str">
        <f ca="1">IFERROR(HYPERLINK("#"&amp;VLOOKUP($C$5&amp;$A23,'1R_logical_data-model-JUL2020'!$B$2:$L$318,7,FALSE)&amp;"!A1",VLOOKUP($C$5&amp;$A23,'1R_logical_data-model-JUL2020'!$B$2:$L$318,7,FALSE)),"")</f>
        <v/>
      </c>
    </row>
    <row r="24" spans="1:7" s="42" customFormat="1" ht="54.95" customHeight="1" x14ac:dyDescent="0.2">
      <c r="A24" s="56">
        <v>14</v>
      </c>
      <c r="B24" s="54" t="str">
        <f ca="1">IFERROR(VLOOKUP($C$5&amp;$A24,'1R_logical_data-model-JUL2020'!$B$2:$L$318,6,FALSE),"")</f>
        <v/>
      </c>
      <c r="C24" s="50" t="str">
        <f ca="1">IFERROR(VLOOKUP($C$5&amp;$A24,'1R_logical_data-model-JUL2020'!$B$2:$L$318,8,FALSE),"")</f>
        <v/>
      </c>
      <c r="D24" s="51" t="str">
        <f ca="1">IFERROR(VLOOKUP($C$5&amp;$A24,'1R_logical_data-model-JUL2020'!$B$2:$L$318,10,FALSE),"")</f>
        <v/>
      </c>
      <c r="E24" s="52" t="str">
        <f ca="1">IFERROR(VLOOKUP($C$5&amp;$A24,'1R_logical_data-model-JUL2020'!$B$2:$L$318,11,FALSE),"")</f>
        <v/>
      </c>
      <c r="F24" s="52" t="str">
        <f ca="1">IFERROR(VLOOKUP($C$5&amp;$A24,'1R_logical_data-model-JUL2020'!$B$2:$L$318,9,FALSE),"")</f>
        <v/>
      </c>
      <c r="G24" s="53" t="str">
        <f ca="1">IFERROR(HYPERLINK("#"&amp;VLOOKUP($C$5&amp;$A24,'1R_logical_data-model-JUL2020'!$B$2:$L$318,7,FALSE)&amp;"!A1",VLOOKUP($C$5&amp;$A24,'1R_logical_data-model-JUL2020'!$B$2:$L$318,7,FALSE)),"")</f>
        <v/>
      </c>
    </row>
    <row r="25" spans="1:7" s="42" customFormat="1" ht="54.95" customHeight="1" x14ac:dyDescent="0.2">
      <c r="A25" s="56">
        <v>15</v>
      </c>
      <c r="B25" s="54" t="str">
        <f ca="1">IFERROR(VLOOKUP($C$5&amp;$A25,'1R_logical_data-model-JUL2020'!$B$2:$L$318,6,FALSE),"")</f>
        <v/>
      </c>
      <c r="C25" s="50" t="str">
        <f ca="1">IFERROR(VLOOKUP($C$5&amp;$A25,'1R_logical_data-model-JUL2020'!$B$2:$L$318,8,FALSE),"")</f>
        <v/>
      </c>
      <c r="D25" s="51" t="str">
        <f ca="1">IFERROR(VLOOKUP($C$5&amp;$A25,'1R_logical_data-model-JUL2020'!$B$2:$L$318,10,FALSE),"")</f>
        <v/>
      </c>
      <c r="E25" s="52" t="str">
        <f ca="1">IFERROR(VLOOKUP($C$5&amp;$A25,'1R_logical_data-model-JUL2020'!$B$2:$L$318,11,FALSE),"")</f>
        <v/>
      </c>
      <c r="F25" s="52" t="str">
        <f ca="1">IFERROR(VLOOKUP($C$5&amp;$A25,'1R_logical_data-model-JUL2020'!$B$2:$L$318,9,FALSE),"")</f>
        <v/>
      </c>
      <c r="G25" s="53" t="str">
        <f ca="1">IFERROR(HYPERLINK("#"&amp;VLOOKUP($C$5&amp;$A25,'1R_logical_data-model-JUL2020'!$B$2:$L$318,7,FALSE)&amp;"!A1",VLOOKUP($C$5&amp;$A25,'1R_logical_data-model-JUL2020'!$B$2:$L$318,7,FALSE)),"")</f>
        <v/>
      </c>
    </row>
    <row r="26" spans="1:7" s="42" customFormat="1" ht="54.95" customHeight="1" x14ac:dyDescent="0.2">
      <c r="A26" s="56">
        <v>16</v>
      </c>
      <c r="B26" s="54" t="str">
        <f ca="1">IFERROR(VLOOKUP($C$5&amp;$A26,'1R_logical_data-model-JUL2020'!$B$2:$L$318,6,FALSE),"")</f>
        <v/>
      </c>
      <c r="C26" s="50" t="str">
        <f ca="1">IFERROR(VLOOKUP($C$5&amp;$A26,'1R_logical_data-model-JUL2020'!$B$2:$L$318,8,FALSE),"")</f>
        <v/>
      </c>
      <c r="D26" s="51" t="str">
        <f ca="1">IFERROR(VLOOKUP($C$5&amp;$A26,'1R_logical_data-model-JUL2020'!$B$2:$L$318,10,FALSE),"")</f>
        <v/>
      </c>
      <c r="E26" s="52" t="str">
        <f ca="1">IFERROR(VLOOKUP($C$5&amp;$A26,'1R_logical_data-model-JUL2020'!$B$2:$L$318,11,FALSE),"")</f>
        <v/>
      </c>
      <c r="F26" s="52" t="str">
        <f ca="1">IFERROR(VLOOKUP($C$5&amp;$A26,'1R_logical_data-model-JUL2020'!$B$2:$L$318,9,FALSE),"")</f>
        <v/>
      </c>
      <c r="G26" s="53" t="str">
        <f ca="1">IFERROR(HYPERLINK("#"&amp;VLOOKUP($C$5&amp;$A26,'1R_logical_data-model-JUL2020'!$B$2:$L$318,7,FALSE)&amp;"!A1",VLOOKUP($C$5&amp;$A26,'1R_logical_data-model-JUL2020'!$B$2:$L$318,7,FALSE)),"")</f>
        <v/>
      </c>
    </row>
    <row r="27" spans="1:7" s="42" customFormat="1" ht="54.95" customHeight="1" x14ac:dyDescent="0.2">
      <c r="A27" s="56">
        <v>17</v>
      </c>
      <c r="B27" s="54" t="str">
        <f ca="1">IFERROR(VLOOKUP($C$5&amp;$A27,'1R_logical_data-model-JUL2020'!$B$2:$L$318,6,FALSE),"")</f>
        <v/>
      </c>
      <c r="C27" s="50" t="str">
        <f ca="1">IFERROR(VLOOKUP($C$5&amp;$A27,'1R_logical_data-model-JUL2020'!$B$2:$L$318,8,FALSE),"")</f>
        <v/>
      </c>
      <c r="D27" s="51" t="str">
        <f ca="1">IFERROR(VLOOKUP($C$5&amp;$A27,'1R_logical_data-model-JUL2020'!$B$2:$L$318,10,FALSE),"")</f>
        <v/>
      </c>
      <c r="E27" s="52" t="str">
        <f ca="1">IFERROR(VLOOKUP($C$5&amp;$A27,'1R_logical_data-model-JUL2020'!$B$2:$L$318,11,FALSE),"")</f>
        <v/>
      </c>
      <c r="F27" s="52" t="str">
        <f ca="1">IFERROR(VLOOKUP($C$5&amp;$A27,'1R_logical_data-model-JUL2020'!$B$2:$L$318,9,FALSE),"")</f>
        <v/>
      </c>
      <c r="G27" s="53" t="str">
        <f ca="1">IFERROR(HYPERLINK("#"&amp;VLOOKUP($C$5&amp;$A27,'1R_logical_data-model-JUL2020'!$B$2:$L$318,7,FALSE)&amp;"!A1",VLOOKUP($C$5&amp;$A27,'1R_logical_data-model-JUL2020'!$B$2:$L$318,7,FALSE)),"")</f>
        <v/>
      </c>
    </row>
    <row r="28" spans="1:7" s="42" customFormat="1" ht="54.95" customHeight="1" x14ac:dyDescent="0.2">
      <c r="A28" s="56">
        <v>18</v>
      </c>
      <c r="B28" s="54" t="str">
        <f ca="1">IFERROR(VLOOKUP($C$5&amp;$A28,'1R_logical_data-model-JUL2020'!$B$2:$L$318,6,FALSE),"")</f>
        <v/>
      </c>
      <c r="C28" s="50" t="str">
        <f ca="1">IFERROR(VLOOKUP($C$5&amp;$A28,'1R_logical_data-model-JUL2020'!$B$2:$L$318,8,FALSE),"")</f>
        <v/>
      </c>
      <c r="D28" s="51" t="str">
        <f ca="1">IFERROR(VLOOKUP($C$5&amp;$A28,'1R_logical_data-model-JUL2020'!$B$2:$L$318,10,FALSE),"")</f>
        <v/>
      </c>
      <c r="E28" s="52" t="str">
        <f ca="1">IFERROR(VLOOKUP($C$5&amp;$A28,'1R_logical_data-model-JUL2020'!$B$2:$L$318,11,FALSE),"")</f>
        <v/>
      </c>
      <c r="F28" s="52" t="str">
        <f ca="1">IFERROR(VLOOKUP($C$5&amp;$A28,'1R_logical_data-model-JUL2020'!$B$2:$L$318,9,FALSE),"")</f>
        <v/>
      </c>
      <c r="G28" s="53" t="str">
        <f ca="1">IFERROR(HYPERLINK("#"&amp;VLOOKUP($C$5&amp;$A28,'1R_logical_data-model-JUL2020'!$B$2:$L$318,7,FALSE)&amp;"!A1",VLOOKUP($C$5&amp;$A28,'1R_logical_data-model-JUL2020'!$B$2:$L$318,7,FALSE)),"")</f>
        <v/>
      </c>
    </row>
    <row r="29" spans="1:7" s="42" customFormat="1" ht="54.95" customHeight="1" x14ac:dyDescent="0.2">
      <c r="A29" s="56">
        <v>19</v>
      </c>
      <c r="B29" s="54" t="str">
        <f ca="1">IFERROR(VLOOKUP($C$5&amp;$A29,'1R_logical_data-model-JUL2020'!$B$2:$L$318,6,FALSE),"")</f>
        <v/>
      </c>
      <c r="C29" s="50" t="str">
        <f ca="1">IFERROR(VLOOKUP($C$5&amp;$A29,'1R_logical_data-model-JUL2020'!$B$2:$L$318,8,FALSE),"")</f>
        <v/>
      </c>
      <c r="D29" s="51" t="str">
        <f ca="1">IFERROR(VLOOKUP($C$5&amp;$A29,'1R_logical_data-model-JUL2020'!$B$2:$L$318,10,FALSE),"")</f>
        <v/>
      </c>
      <c r="E29" s="52" t="str">
        <f ca="1">IFERROR(VLOOKUP($C$5&amp;$A29,'1R_logical_data-model-JUL2020'!$B$2:$L$318,11,FALSE),"")</f>
        <v/>
      </c>
      <c r="F29" s="52" t="str">
        <f ca="1">IFERROR(VLOOKUP($C$5&amp;$A29,'1R_logical_data-model-JUL2020'!$B$2:$L$318,9,FALSE),"")</f>
        <v/>
      </c>
      <c r="G29" s="53" t="str">
        <f ca="1">IFERROR(HYPERLINK("#"&amp;VLOOKUP($C$5&amp;$A29,'1R_logical_data-model-JUL2020'!$B$2:$L$318,7,FALSE)&amp;"!A1",VLOOKUP($C$5&amp;$A29,'1R_logical_data-model-JUL2020'!$B$2:$L$318,7,FALSE)),"")</f>
        <v/>
      </c>
    </row>
    <row r="30" spans="1:7" s="42" customFormat="1" ht="54.95" customHeight="1" x14ac:dyDescent="0.2">
      <c r="A30" s="56">
        <v>20</v>
      </c>
      <c r="B30" s="54" t="str">
        <f ca="1">IFERROR(VLOOKUP($C$5&amp;$A30,'1R_logical_data-model-JUL2020'!$B$2:$L$318,6,FALSE),"")</f>
        <v/>
      </c>
      <c r="C30" s="50" t="str">
        <f ca="1">IFERROR(VLOOKUP($C$5&amp;$A30,'1R_logical_data-model-JUL2020'!$B$2:$L$318,8,FALSE),"")</f>
        <v/>
      </c>
      <c r="D30" s="51" t="str">
        <f ca="1">IFERROR(VLOOKUP($C$5&amp;$A30,'1R_logical_data-model-JUL2020'!$B$2:$L$318,10,FALSE),"")</f>
        <v/>
      </c>
      <c r="E30" s="52" t="str">
        <f ca="1">IFERROR(VLOOKUP($C$5&amp;$A30,'1R_logical_data-model-JUL2020'!$B$2:$L$318,11,FALSE),"")</f>
        <v/>
      </c>
      <c r="F30" s="52" t="str">
        <f ca="1">IFERROR(VLOOKUP($C$5&amp;$A30,'1R_logical_data-model-JUL2020'!$B$2:$L$318,9,FALSE),"")</f>
        <v/>
      </c>
      <c r="G30" s="53" t="str">
        <f ca="1">IFERROR(HYPERLINK("#"&amp;VLOOKUP($C$5&amp;$A30,'1R_logical_data-model-JUL2020'!$B$2:$L$318,7,FALSE)&amp;"!A1",VLOOKUP($C$5&amp;$A30,'1R_logical_data-model-JUL2020'!$B$2:$L$318,7,FALSE)),"")</f>
        <v/>
      </c>
    </row>
    <row r="31" spans="1:7" s="42" customFormat="1" ht="54.95" customHeight="1" x14ac:dyDescent="0.2">
      <c r="A31" s="56">
        <v>21</v>
      </c>
      <c r="B31" s="54" t="str">
        <f ca="1">IFERROR(VLOOKUP($C$5&amp;$A31,'1R_logical_data-model-JUL2020'!$B$2:$L$318,6,FALSE),"")</f>
        <v/>
      </c>
      <c r="C31" s="50" t="str">
        <f ca="1">IFERROR(VLOOKUP($C$5&amp;$A31,'1R_logical_data-model-JUL2020'!$B$2:$L$318,8,FALSE),"")</f>
        <v/>
      </c>
      <c r="D31" s="51" t="str">
        <f ca="1">IFERROR(VLOOKUP($C$5&amp;$A31,'1R_logical_data-model-JUL2020'!$B$2:$L$318,10,FALSE),"")</f>
        <v/>
      </c>
      <c r="E31" s="52" t="str">
        <f ca="1">IFERROR(VLOOKUP($C$5&amp;$A31,'1R_logical_data-model-JUL2020'!$B$2:$L$318,11,FALSE),"")</f>
        <v/>
      </c>
      <c r="F31" s="52" t="str">
        <f ca="1">IFERROR(VLOOKUP($C$5&amp;$A31,'1R_logical_data-model-JUL2020'!$B$2:$L$318,9,FALSE),"")</f>
        <v/>
      </c>
      <c r="G31" s="53" t="str">
        <f ca="1">IFERROR(HYPERLINK("#"&amp;VLOOKUP($C$5&amp;$A31,'1R_logical_data-model-JUL2020'!$B$2:$L$318,7,FALSE)&amp;"!A1",VLOOKUP($C$5&amp;$A31,'1R_logical_data-model-JUL2020'!$B$2:$L$318,7,FALSE)),"")</f>
        <v/>
      </c>
    </row>
    <row r="32" spans="1:7" s="42" customFormat="1" ht="54.95" customHeight="1" x14ac:dyDescent="0.2">
      <c r="A32" s="56">
        <v>22</v>
      </c>
      <c r="B32" s="54" t="str">
        <f ca="1">IFERROR(VLOOKUP($C$5&amp;$A32,'1R_logical_data-model-JUL2020'!$B$2:$L$318,6,FALSE),"")</f>
        <v/>
      </c>
      <c r="C32" s="50" t="str">
        <f ca="1">IFERROR(VLOOKUP($C$5&amp;$A32,'1R_logical_data-model-JUL2020'!$B$2:$L$318,8,FALSE),"")</f>
        <v/>
      </c>
      <c r="D32" s="51" t="str">
        <f ca="1">IFERROR(VLOOKUP($C$5&amp;$A32,'1R_logical_data-model-JUL2020'!$B$2:$L$318,10,FALSE),"")</f>
        <v/>
      </c>
      <c r="E32" s="52" t="str">
        <f ca="1">IFERROR(VLOOKUP($C$5&amp;$A32,'1R_logical_data-model-JUL2020'!$B$2:$L$318,11,FALSE),"")</f>
        <v/>
      </c>
      <c r="F32" s="52" t="str">
        <f ca="1">IFERROR(VLOOKUP($C$5&amp;$A32,'1R_logical_data-model-JUL2020'!$B$2:$L$318,9,FALSE),"")</f>
        <v/>
      </c>
      <c r="G32" s="53" t="str">
        <f ca="1">IFERROR(HYPERLINK("#"&amp;VLOOKUP($C$5&amp;$A32,'1R_logical_data-model-JUL2020'!$B$2:$L$318,7,FALSE)&amp;"!A1",VLOOKUP($C$5&amp;$A32,'1R_logical_data-model-JUL2020'!$B$2:$L$318,7,FALSE)),"")</f>
        <v/>
      </c>
    </row>
    <row r="33" spans="1:7" s="42" customFormat="1" ht="54.95" customHeight="1" x14ac:dyDescent="0.2">
      <c r="A33" s="56">
        <v>23</v>
      </c>
      <c r="B33" s="54" t="str">
        <f ca="1">IFERROR(VLOOKUP($C$5&amp;$A33,'1R_logical_data-model-JUL2020'!$B$2:$L$318,6,FALSE),"")</f>
        <v/>
      </c>
      <c r="C33" s="50" t="str">
        <f ca="1">IFERROR(VLOOKUP($C$5&amp;$A33,'1R_logical_data-model-JUL2020'!$B$2:$L$318,8,FALSE),"")</f>
        <v/>
      </c>
      <c r="D33" s="51" t="str">
        <f ca="1">IFERROR(VLOOKUP($C$5&amp;$A33,'1R_logical_data-model-JUL2020'!$B$2:$L$318,10,FALSE),"")</f>
        <v/>
      </c>
      <c r="E33" s="52" t="str">
        <f ca="1">IFERROR(VLOOKUP($C$5&amp;$A33,'1R_logical_data-model-JUL2020'!$B$2:$L$318,11,FALSE),"")</f>
        <v/>
      </c>
      <c r="F33" s="52" t="str">
        <f ca="1">IFERROR(VLOOKUP($C$5&amp;$A33,'1R_logical_data-model-JUL2020'!$B$2:$L$318,9,FALSE),"")</f>
        <v/>
      </c>
      <c r="G33" s="53" t="str">
        <f ca="1">IFERROR(HYPERLINK("#"&amp;VLOOKUP($C$5&amp;$A33,'1R_logical_data-model-JUL2020'!$B$2:$L$318,7,FALSE)&amp;"!A1",VLOOKUP($C$5&amp;$A33,'1R_logical_data-model-JUL2020'!$B$2:$L$318,7,FALSE)),"")</f>
        <v/>
      </c>
    </row>
    <row r="34" spans="1:7" s="42" customFormat="1" ht="54.95" customHeight="1" x14ac:dyDescent="0.2">
      <c r="A34" s="56">
        <v>24</v>
      </c>
      <c r="B34" s="54" t="str">
        <f ca="1">IFERROR(VLOOKUP($C$5&amp;$A34,'1R_logical_data-model-JUL2020'!$B$2:$L$318,6,FALSE),"")</f>
        <v/>
      </c>
      <c r="C34" s="50" t="str">
        <f ca="1">IFERROR(VLOOKUP($C$5&amp;$A34,'1R_logical_data-model-JUL2020'!$B$2:$L$318,8,FALSE),"")</f>
        <v/>
      </c>
      <c r="D34" s="51" t="str">
        <f ca="1">IFERROR(VLOOKUP($C$5&amp;$A34,'1R_logical_data-model-JUL2020'!$B$2:$L$318,10,FALSE),"")</f>
        <v/>
      </c>
      <c r="E34" s="52" t="str">
        <f ca="1">IFERROR(VLOOKUP($C$5&amp;$A34,'1R_logical_data-model-JUL2020'!$B$2:$L$318,11,FALSE),"")</f>
        <v/>
      </c>
      <c r="F34" s="52" t="str">
        <f ca="1">IFERROR(VLOOKUP($C$5&amp;$A34,'1R_logical_data-model-JUL2020'!$B$2:$L$318,9,FALSE),"")</f>
        <v/>
      </c>
      <c r="G34" s="53" t="str">
        <f ca="1">IFERROR(HYPERLINK("#"&amp;VLOOKUP($C$5&amp;$A34,'1R_logical_data-model-JUL2020'!$B$2:$L$318,7,FALSE)&amp;"!A1",VLOOKUP($C$5&amp;$A34,'1R_logical_data-model-JUL2020'!$B$2:$L$318,7,FALSE)),"")</f>
        <v/>
      </c>
    </row>
    <row r="35" spans="1:7" s="42" customFormat="1" ht="54.95" customHeight="1" x14ac:dyDescent="0.2">
      <c r="A35" s="56">
        <v>25</v>
      </c>
      <c r="B35" s="54" t="str">
        <f ca="1">IFERROR(VLOOKUP($C$5&amp;$A35,'1R_logical_data-model-JUL2020'!$B$2:$L$318,6,FALSE),"")</f>
        <v/>
      </c>
      <c r="C35" s="50" t="str">
        <f ca="1">IFERROR(VLOOKUP($C$5&amp;$A35,'1R_logical_data-model-JUL2020'!$B$2:$L$318,8,FALSE),"")</f>
        <v/>
      </c>
      <c r="D35" s="51" t="str">
        <f ca="1">IFERROR(VLOOKUP($C$5&amp;$A35,'1R_logical_data-model-JUL2020'!$B$2:$L$318,10,FALSE),"")</f>
        <v/>
      </c>
      <c r="E35" s="52" t="str">
        <f ca="1">IFERROR(VLOOKUP($C$5&amp;$A35,'1R_logical_data-model-JUL2020'!$B$2:$L$318,11,FALSE),"")</f>
        <v/>
      </c>
      <c r="F35" s="52" t="str">
        <f ca="1">IFERROR(VLOOKUP($C$5&amp;$A35,'1R_logical_data-model-JUL2020'!$B$2:$L$318,9,FALSE),"")</f>
        <v/>
      </c>
      <c r="G35" s="53" t="str">
        <f ca="1">IFERROR(HYPERLINK("#"&amp;VLOOKUP($C$5&amp;$A35,'1R_logical_data-model-JUL2020'!$B$2:$L$318,7,FALSE)&amp;"!A1",VLOOKUP($C$5&amp;$A35,'1R_logical_data-model-JUL2020'!$B$2:$L$318,7,FALSE)),"")</f>
        <v/>
      </c>
    </row>
    <row r="36" spans="1:7" s="42" customFormat="1" ht="54.95" customHeight="1" x14ac:dyDescent="0.2">
      <c r="A36" s="56">
        <v>26</v>
      </c>
      <c r="B36" s="54" t="str">
        <f ca="1">IFERROR(VLOOKUP($C$5&amp;$A36,'1R_logical_data-model-JUL2020'!$B$2:$L$318,6,FALSE),"")</f>
        <v/>
      </c>
      <c r="C36" s="50" t="str">
        <f ca="1">IFERROR(VLOOKUP($C$5&amp;$A36,'1R_logical_data-model-JUL2020'!$B$2:$L$318,8,FALSE),"")</f>
        <v/>
      </c>
      <c r="D36" s="51" t="str">
        <f ca="1">IFERROR(VLOOKUP($C$5&amp;$A36,'1R_logical_data-model-JUL2020'!$B$2:$L$318,10,FALSE),"")</f>
        <v/>
      </c>
      <c r="E36" s="52" t="str">
        <f ca="1">IFERROR(VLOOKUP($C$5&amp;$A36,'1R_logical_data-model-JUL2020'!$B$2:$L$318,11,FALSE),"")</f>
        <v/>
      </c>
      <c r="F36" s="52" t="str">
        <f ca="1">IFERROR(VLOOKUP($C$5&amp;$A36,'1R_logical_data-model-JUL2020'!$B$2:$L$318,9,FALSE),"")</f>
        <v/>
      </c>
      <c r="G36" s="53" t="str">
        <f ca="1">IFERROR(HYPERLINK("#"&amp;VLOOKUP($C$5&amp;$A36,'1R_logical_data-model-JUL2020'!$B$2:$L$318,7,FALSE)&amp;"!A1",VLOOKUP($C$5&amp;$A36,'1R_logical_data-model-JUL2020'!$B$2:$L$318,7,FALSE)),"")</f>
        <v/>
      </c>
    </row>
    <row r="37" spans="1:7" s="42" customFormat="1" ht="54.95" customHeight="1" x14ac:dyDescent="0.2">
      <c r="A37" s="56">
        <v>27</v>
      </c>
      <c r="B37" s="54" t="str">
        <f ca="1">IFERROR(VLOOKUP($C$5&amp;$A37,'1R_logical_data-model-JUL2020'!$B$2:$L$318,6,FALSE),"")</f>
        <v/>
      </c>
      <c r="C37" s="50" t="str">
        <f ca="1">IFERROR(VLOOKUP($C$5&amp;$A37,'1R_logical_data-model-JUL2020'!$B$2:$L$318,8,FALSE),"")</f>
        <v/>
      </c>
      <c r="D37" s="51" t="str">
        <f ca="1">IFERROR(VLOOKUP($C$5&amp;$A37,'1R_logical_data-model-JUL2020'!$B$2:$L$318,10,FALSE),"")</f>
        <v/>
      </c>
      <c r="E37" s="52" t="str">
        <f ca="1">IFERROR(VLOOKUP($C$5&amp;$A37,'1R_logical_data-model-JUL2020'!$B$2:$L$318,11,FALSE),"")</f>
        <v/>
      </c>
      <c r="F37" s="52" t="str">
        <f ca="1">IFERROR(VLOOKUP($C$5&amp;$A37,'1R_logical_data-model-JUL2020'!$B$2:$L$318,9,FALSE),"")</f>
        <v/>
      </c>
      <c r="G37" s="53" t="str">
        <f ca="1">IFERROR(HYPERLINK("#"&amp;VLOOKUP($C$5&amp;$A37,'1R_logical_data-model-JUL2020'!$B$2:$L$318,7,FALSE)&amp;"!A1",VLOOKUP($C$5&amp;$A37,'1R_logical_data-model-JUL2020'!$B$2:$L$318,7,FALSE)),"")</f>
        <v/>
      </c>
    </row>
    <row r="38" spans="1:7" s="42" customFormat="1" ht="54.95" customHeight="1" x14ac:dyDescent="0.2">
      <c r="A38" s="56">
        <v>28</v>
      </c>
      <c r="B38" s="54" t="str">
        <f ca="1">IFERROR(VLOOKUP($C$5&amp;$A38,'1R_logical_data-model-JUL2020'!$B$2:$L$318,6,FALSE),"")</f>
        <v/>
      </c>
      <c r="C38" s="50" t="str">
        <f ca="1">IFERROR(VLOOKUP($C$5&amp;$A38,'1R_logical_data-model-JUL2020'!$B$2:$L$318,8,FALSE),"")</f>
        <v/>
      </c>
      <c r="D38" s="51" t="str">
        <f ca="1">IFERROR(VLOOKUP($C$5&amp;$A38,'1R_logical_data-model-JUL2020'!$B$2:$L$318,10,FALSE),"")</f>
        <v/>
      </c>
      <c r="E38" s="52" t="str">
        <f ca="1">IFERROR(VLOOKUP($C$5&amp;$A38,'1R_logical_data-model-JUL2020'!$B$2:$L$318,11,FALSE),"")</f>
        <v/>
      </c>
      <c r="F38" s="52" t="str">
        <f ca="1">IFERROR(VLOOKUP($C$5&amp;$A38,'1R_logical_data-model-JUL2020'!$B$2:$L$318,9,FALSE),"")</f>
        <v/>
      </c>
      <c r="G38" s="53" t="str">
        <f ca="1">IFERROR(HYPERLINK("#"&amp;VLOOKUP($C$5&amp;$A38,'1R_logical_data-model-JUL2020'!$B$2:$L$318,7,FALSE)&amp;"!A1",VLOOKUP($C$5&amp;$A38,'1R_logical_data-model-JUL2020'!$B$2:$L$318,7,FALSE)),"")</f>
        <v/>
      </c>
    </row>
    <row r="39" spans="1:7" s="42" customFormat="1" ht="54.95" customHeight="1" x14ac:dyDescent="0.2">
      <c r="A39" s="56">
        <v>29</v>
      </c>
      <c r="B39" s="54" t="str">
        <f ca="1">IFERROR(VLOOKUP($C$5&amp;$A39,'1R_logical_data-model-JUL2020'!$B$2:$L$318,6,FALSE),"")</f>
        <v/>
      </c>
      <c r="C39" s="50" t="str">
        <f ca="1">IFERROR(VLOOKUP($C$5&amp;$A39,'1R_logical_data-model-JUL2020'!$B$2:$L$318,8,FALSE),"")</f>
        <v/>
      </c>
      <c r="D39" s="51" t="str">
        <f ca="1">IFERROR(VLOOKUP($C$5&amp;$A39,'1R_logical_data-model-JUL2020'!$B$2:$L$318,10,FALSE),"")</f>
        <v/>
      </c>
      <c r="E39" s="52" t="str">
        <f ca="1">IFERROR(VLOOKUP($C$5&amp;$A39,'1R_logical_data-model-JUL2020'!$B$2:$L$318,11,FALSE),"")</f>
        <v/>
      </c>
      <c r="F39" s="52" t="str">
        <f ca="1">IFERROR(VLOOKUP($C$5&amp;$A39,'1R_logical_data-model-JUL2020'!$B$2:$L$318,9,FALSE),"")</f>
        <v/>
      </c>
      <c r="G39" s="53" t="str">
        <f ca="1">IFERROR(HYPERLINK("#"&amp;VLOOKUP($C$5&amp;$A39,'1R_logical_data-model-JUL2020'!$B$2:$L$318,7,FALSE)&amp;"!A1",VLOOKUP($C$5&amp;$A39,'1R_logical_data-model-JUL2020'!$B$2:$L$318,7,FALSE)),"")</f>
        <v/>
      </c>
    </row>
    <row r="40" spans="1:7" s="42" customFormat="1" ht="54.95" customHeight="1" x14ac:dyDescent="0.2">
      <c r="A40" s="56">
        <v>30</v>
      </c>
      <c r="B40" s="54" t="str">
        <f ca="1">IFERROR(VLOOKUP($C$5&amp;$A40,'1R_logical_data-model-JUL2020'!$B$2:$L$318,6,FALSE),"")</f>
        <v/>
      </c>
      <c r="C40" s="50" t="str">
        <f ca="1">IFERROR(VLOOKUP($C$5&amp;$A40,'1R_logical_data-model-JUL2020'!$B$2:$L$318,8,FALSE),"")</f>
        <v/>
      </c>
      <c r="D40" s="51" t="str">
        <f ca="1">IFERROR(VLOOKUP($C$5&amp;$A40,'1R_logical_data-model-JUL2020'!$B$2:$L$318,10,FALSE),"")</f>
        <v/>
      </c>
      <c r="E40" s="52" t="str">
        <f ca="1">IFERROR(VLOOKUP($C$5&amp;$A40,'1R_logical_data-model-JUL2020'!$B$2:$L$318,11,FALSE),"")</f>
        <v/>
      </c>
      <c r="F40" s="52" t="str">
        <f ca="1">IFERROR(VLOOKUP($C$5&amp;$A40,'1R_logical_data-model-JUL2020'!$B$2:$L$318,9,FALSE),"")</f>
        <v/>
      </c>
      <c r="G40" s="53" t="str">
        <f ca="1">IFERROR(HYPERLINK("#"&amp;VLOOKUP($C$5&amp;$A40,'1R_logical_data-model-JUL2020'!$B$2:$L$318,7,FALSE)&amp;"!A1",VLOOKUP($C$5&amp;$A40,'1R_logical_data-model-JUL2020'!$B$2:$L$318,7,FALSE)),"")</f>
        <v/>
      </c>
    </row>
  </sheetData>
  <dataConsolidate/>
  <mergeCells count="1">
    <mergeCell ref="E5:G6"/>
  </mergeCells>
  <conditionalFormatting sqref="B11:G11">
    <cfRule type="expression" dxfId="1" priority="2">
      <formula>$B11=""</formula>
    </cfRule>
  </conditionalFormatting>
  <conditionalFormatting sqref="B12:G40">
    <cfRule type="expression" dxfId="0" priority="1">
      <formula>$B12=""</formula>
    </cfRule>
  </conditionalFormatting>
  <hyperlinks>
    <hyperlink ref="E5:E6" location="Display!A1" display="Back to Display" xr:uid="{52FB631A-1432-4113-A287-F2C3A22A1E50}"/>
    <hyperlink ref="E5:G6" location="'MOP vs Data Model'!A1" display="Back to &quot;MOP vs Data Model&quot; screen" xr:uid="{258422E4-0EA4-4A71-BD6B-94DD48129EDD}"/>
  </hyperlink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2E7CFB9D5ED84CB6EE0B3648CE2B61" ma:contentTypeVersion="12" ma:contentTypeDescription="Create a new document." ma:contentTypeScope="" ma:versionID="e1d27f1f722f683499111634ea3f2f0a">
  <xsd:schema xmlns:xsd="http://www.w3.org/2001/XMLSchema" xmlns:xs="http://www.w3.org/2001/XMLSchema" xmlns:p="http://schemas.microsoft.com/office/2006/metadata/properties" xmlns:ns3="f50e4b10-d67d-4042-98e5-32ca5e065947" xmlns:ns4="9af03139-8a60-4e3a-a08c-158183a3868a" targetNamespace="http://schemas.microsoft.com/office/2006/metadata/properties" ma:root="true" ma:fieldsID="cac3cb5dd903838695a655a2f7e747e0" ns3:_="" ns4:_="">
    <xsd:import namespace="f50e4b10-d67d-4042-98e5-32ca5e065947"/>
    <xsd:import namespace="9af03139-8a60-4e3a-a08c-158183a3868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e4b10-d67d-4042-98e5-32ca5e065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f03139-8a60-4e3a-a08c-158183a386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58FF48-A2C5-47C9-AE80-00CE51E793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0e4b10-d67d-4042-98e5-32ca5e065947"/>
    <ds:schemaRef ds:uri="9af03139-8a60-4e3a-a08c-158183a38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1C52F4-F42E-4A21-A910-6E85FF55D30F}">
  <ds:schemaRefs>
    <ds:schemaRef ds:uri="http://schemas.microsoft.com/PowerBIAddIn"/>
  </ds:schemaRefs>
</ds:datastoreItem>
</file>

<file path=customXml/itemProps3.xml><?xml version="1.0" encoding="utf-8"?>
<ds:datastoreItem xmlns:ds="http://schemas.openxmlformats.org/officeDocument/2006/customXml" ds:itemID="{B56FC695-E776-48EE-B6BC-C03D46A51722}">
  <ds:schemaRefs>
    <ds:schemaRef ds:uri="http://schemas.microsoft.com/sharepoint/v3/contenttype/forms"/>
  </ds:schemaRefs>
</ds:datastoreItem>
</file>

<file path=customXml/itemProps4.xml><?xml version="1.0" encoding="utf-8"?>
<ds:datastoreItem xmlns:ds="http://schemas.openxmlformats.org/officeDocument/2006/customXml" ds:itemID="{9974B4D0-71F9-4F10-9AB5-8A16A5D311E3}">
  <ds:schemaRefs>
    <ds:schemaRef ds:uri="http://purl.org/dc/terms/"/>
    <ds:schemaRef ds:uri="http://schemas.openxmlformats.org/package/2006/metadata/core-properties"/>
    <ds:schemaRef ds:uri="http://schemas.microsoft.com/office/2006/documentManagement/types"/>
    <ds:schemaRef ds:uri="9af03139-8a60-4e3a-a08c-158183a3868a"/>
    <ds:schemaRef ds:uri="http://purl.org/dc/elements/1.1/"/>
    <ds:schemaRef ds:uri="http://schemas.microsoft.com/office/2006/metadata/properties"/>
    <ds:schemaRef ds:uri="http://schemas.microsoft.com/office/infopath/2007/PartnerControls"/>
    <ds:schemaRef ds:uri="f50e4b10-d67d-4042-98e5-32ca5e06594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20</vt:i4>
      </vt:variant>
    </vt:vector>
  </HeadingPairs>
  <TitlesOfParts>
    <vt:vector size="70" baseType="lpstr">
      <vt:lpstr>MOP vs Data Model</vt:lpstr>
      <vt:lpstr>Mapping DM MOP</vt:lpstr>
      <vt:lpstr>MOP Actions</vt:lpstr>
      <vt:lpstr>parameters</vt:lpstr>
      <vt:lpstr>1R_logical_data-model-JUL2020</vt:lpstr>
      <vt:lpstr>TechnicalSheet_Task_LO</vt:lpstr>
      <vt:lpstr>TechnicalSheet_Task_CO</vt:lpstr>
      <vt:lpstr>Booking</vt:lpstr>
      <vt:lpstr>CarrierProduct</vt:lpstr>
      <vt:lpstr>Characteristics</vt:lpstr>
      <vt:lpstr>CO2CalcMethod</vt:lpstr>
      <vt:lpstr>CustomsInfo</vt:lpstr>
      <vt:lpstr>DangerousGoods</vt:lpstr>
      <vt:lpstr>Insurance</vt:lpstr>
      <vt:lpstr>Item</vt:lpstr>
      <vt:lpstr>PackagingType</vt:lpstr>
      <vt:lpstr>Piece</vt:lpstr>
      <vt:lpstr>Price</vt:lpstr>
      <vt:lpstr>Product</vt:lpstr>
      <vt:lpstr>Request</vt:lpstr>
      <vt:lpstr>Ranges</vt:lpstr>
      <vt:lpstr>Ratings</vt:lpstr>
      <vt:lpstr>ReasonsForSecurityStatus</vt:lpstr>
      <vt:lpstr>ReceivedFrom</vt:lpstr>
      <vt:lpstr>Routing</vt:lpstr>
      <vt:lpstr>SecurityStatus</vt:lpstr>
      <vt:lpstr>ServiceRequest</vt:lpstr>
      <vt:lpstr>Shipment</vt:lpstr>
      <vt:lpstr>SpecialHandling</vt:lpstr>
      <vt:lpstr>TransportMeans</vt:lpstr>
      <vt:lpstr>TransportSegment</vt:lpstr>
      <vt:lpstr>ULD</vt:lpstr>
      <vt:lpstr>Waybill</vt:lpstr>
      <vt:lpstr>Address</vt:lpstr>
      <vt:lpstr>Branch</vt:lpstr>
      <vt:lpstr>Company</vt:lpstr>
      <vt:lpstr>Contact</vt:lpstr>
      <vt:lpstr>ContactOther</vt:lpstr>
      <vt:lpstr>Country</vt:lpstr>
      <vt:lpstr>Dimensions</vt:lpstr>
      <vt:lpstr>Event</vt:lpstr>
      <vt:lpstr>ExternalReference</vt:lpstr>
      <vt:lpstr>Geolocation</vt:lpstr>
      <vt:lpstr>Location</vt:lpstr>
      <vt:lpstr>OtherIdentifier</vt:lpstr>
      <vt:lpstr>OtherParty</vt:lpstr>
      <vt:lpstr>Person</vt:lpstr>
      <vt:lpstr>Value</vt:lpstr>
      <vt:lpstr>VolumetricWeight</vt:lpstr>
      <vt:lpstr>template-do-not-delete</vt:lpstr>
      <vt:lpstr>_ACT1</vt:lpstr>
      <vt:lpstr>_ACT10</vt:lpstr>
      <vt:lpstr>_ACT11</vt:lpstr>
      <vt:lpstr>_ACT12</vt:lpstr>
      <vt:lpstr>_ACT13</vt:lpstr>
      <vt:lpstr>_ACT14</vt:lpstr>
      <vt:lpstr>_ACT15</vt:lpstr>
      <vt:lpstr>_ACT16</vt:lpstr>
      <vt:lpstr>_ACT17</vt:lpstr>
      <vt:lpstr>_ACT18</vt:lpstr>
      <vt:lpstr>_ACT19</vt:lpstr>
      <vt:lpstr>_ACT2</vt:lpstr>
      <vt:lpstr>_ACT3</vt:lpstr>
      <vt:lpstr>_ACT4</vt:lpstr>
      <vt:lpstr>_ACT5</vt:lpstr>
      <vt:lpstr>_ACT6</vt:lpstr>
      <vt:lpstr>_ACT7</vt:lpstr>
      <vt:lpstr>_ACT8</vt:lpstr>
      <vt:lpstr>_ACT9</vt:lpstr>
      <vt:lpstr>_MOP_Activity</vt:lpstr>
    </vt:vector>
  </TitlesOfParts>
  <Manager/>
  <Company>IATA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Constantin Syridis</dc:creator>
  <cp:keywords/>
  <dc:description/>
  <cp:lastModifiedBy>Christophe Lambert</cp:lastModifiedBy>
  <cp:revision/>
  <cp:lastPrinted>2020-07-06T13:55:55Z</cp:lastPrinted>
  <dcterms:created xsi:type="dcterms:W3CDTF">2007-09-19T07:14:49Z</dcterms:created>
  <dcterms:modified xsi:type="dcterms:W3CDTF">2020-07-06T14:21:46Z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0x0101003D2E7CFB9D5ED84CB6EE0B3648CE2B61</vt:lpwstr>
  </property>
</Properties>
</file>